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remissas" sheetId="2" state="visible" r:id="rId4"/>
    <sheet name="Receitas" sheetId="3" state="visible" r:id="rId5"/>
    <sheet name="Pessoal" sheetId="4" state="visible" r:id="rId6"/>
    <sheet name="Despesas" sheetId="5" state="visible" r:id="rId7"/>
    <sheet name="Investimentos" sheetId="6" state="visible" r:id="rId8"/>
    <sheet name="Resum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<sst xmlns="http://schemas.openxmlformats.org/spreadsheetml/2006/main" count="311" uniqueCount="168">
  <si>
    <t xml:space="preserve">Modelo de orçamento anual</t>
  </si>
  <si>
    <t xml:space="preserve">Empresa Exemplo Ltda. · exemplo preenchido para você trocar pelos seus números</t>
  </si>
  <si>
    <t xml:space="preserve">O que é</t>
  </si>
  <si>
    <t xml:space="preserve">Um orçamento anual completo, mês a mês: receitas com sazonalidade, quadro de pessoal com dissídio, despesas por centro de custo, investimentos com depreciação e a DRE orçada com EBITDA e lucro.</t>
  </si>
  <si>
    <t xml:space="preserve">Como preencher</t>
  </si>
  <si>
    <t xml:space="preserve">1. Premissas: ajuste ano, inflação, crescimento, deduções, dissídio (percentual e mês), encargos, depreciação atual, resultado financeiro e alíquota de IR e CSLL.</t>
  </si>
  <si>
    <t xml:space="preserve">2. Receitas: informe a receita do ano anterior por linha, o ajuste de crescimento de cada linha, o custo variável e a sazonalidade (cada linha precisa somar 100%).</t>
  </si>
  <si>
    <t xml:space="preserve">3. Pessoal: liste cargos, centro de custo, quantidade, salário atual, benefícios por pessoa e o mês de admissão (1 para quem já está na empresa).</t>
  </si>
  <si>
    <t xml:space="preserve">4. Despesas: lance cada conta com o centro de custo, o valor mensal atual e o mês do reajuste. O reajuste puxa a inflação das Premissas; digite outro % se o contrato tiver índice próprio.</t>
  </si>
  <si>
    <t xml:space="preserve">5. Investimentos: informe o valor, o mês da compra e a vida útil. A depreciação linear começa no mês da compra.</t>
  </si>
  <si>
    <t xml:space="preserve">6. Resumo: leia a DRE orçada mensal e anual. Nada para digitar nela: tudo vem das outras abas.</t>
  </si>
  <si>
    <t xml:space="preserve">Legenda de cores</t>
  </si>
  <si>
    <t xml:space="preserve">Entrada: valor que você digita (fonte azul, fundo claro)</t>
  </si>
  <si>
    <t xml:space="preserve">1.250.000</t>
  </si>
  <si>
    <t xml:space="preserve">Fórmula: não digite por cima (fonte preta)</t>
  </si>
  <si>
    <t xml:space="preserve">fórmula</t>
  </si>
  <si>
    <t xml:space="preserve">Totais e subtotais: em negrito com borda superior</t>
  </si>
  <si>
    <t xml:space="preserve">Total</t>
  </si>
  <si>
    <t xml:space="preserve">Valores negativos aparecem entre parênteses. Na DRE do Resumo, custos e despesas entram com sinal negativo.</t>
  </si>
  <si>
    <t xml:space="preserve">Dúvidas e sugestões: @alyssonguimaraes no Instagram e no LinkedIn.</t>
  </si>
  <si>
    <t xml:space="preserve">Modelo LeverPro · @alyssonguimaraes</t>
  </si>
  <si>
    <t xml:space="preserve">Premissas gerais</t>
  </si>
  <si>
    <t xml:space="preserve">Valores que alimentam todas as abas. Mude aqui e o orçamento inteiro se atualiza.</t>
  </si>
  <si>
    <t xml:space="preserve">Premissa</t>
  </si>
  <si>
    <t xml:space="preserve">Valor</t>
  </si>
  <si>
    <t xml:space="preserve">Observação</t>
  </si>
  <si>
    <t xml:space="preserve">Nº</t>
  </si>
  <si>
    <t xml:space="preserve">Mês</t>
  </si>
  <si>
    <t xml:space="preserve">Centros de custo</t>
  </si>
  <si>
    <t xml:space="preserve">Empresa</t>
  </si>
  <si>
    <t xml:space="preserve">Empresa Exemplo Ltda.</t>
  </si>
  <si>
    <t xml:space="preserve">Nome que aparece no Resumo</t>
  </si>
  <si>
    <t xml:space="preserve">Jan</t>
  </si>
  <si>
    <t xml:space="preserve">Comercial</t>
  </si>
  <si>
    <t xml:space="preserve">Ano do orçamento</t>
  </si>
  <si>
    <t xml:space="preserve">Ano a que o orçamento se refere</t>
  </si>
  <si>
    <t xml:space="preserve">Fev</t>
  </si>
  <si>
    <t xml:space="preserve">Administrativo</t>
  </si>
  <si>
    <t xml:space="preserve">Inflação estimada (IPCA)</t>
  </si>
  <si>
    <t xml:space="preserve">Reajuste padrão das despesas (cada conta pode ter o seu)</t>
  </si>
  <si>
    <t xml:space="preserve">Mar</t>
  </si>
  <si>
    <t xml:space="preserve">Operações</t>
  </si>
  <si>
    <t xml:space="preserve">Crescimento de vendas</t>
  </si>
  <si>
    <t xml:space="preserve">Crescimento geral sobre a receita do ano anterior; cada linha pode somar um ajuste</t>
  </si>
  <si>
    <t xml:space="preserve">Abr</t>
  </si>
  <si>
    <t xml:space="preserve">Tecnologia</t>
  </si>
  <si>
    <t xml:space="preserve">Deduções sobre a receita bruta</t>
  </si>
  <si>
    <t xml:space="preserve">Impostos sobre a venda, devoluções e abatimentos</t>
  </si>
  <si>
    <t xml:space="preserve">Mai</t>
  </si>
  <si>
    <t xml:space="preserve">Dissídio coletivo</t>
  </si>
  <si>
    <t xml:space="preserve">Reajuste dos salários a partir do mês do dissídio</t>
  </si>
  <si>
    <t xml:space="preserve">Jun</t>
  </si>
  <si>
    <t xml:space="preserve">Renomeie os centros aqui; listas e Resumo acompanham.</t>
  </si>
  <si>
    <t xml:space="preserve">Mês do dissídio</t>
  </si>
  <si>
    <t xml:space="preserve">Jul</t>
  </si>
  <si>
    <t xml:space="preserve">Encargos e provisões sobre salário</t>
  </si>
  <si>
    <t xml:space="preserve">INSS patronal, FGTS, RAT, terceiros, férias + 1/3 e 13º. Ajuste ao seu regime</t>
  </si>
  <si>
    <t xml:space="preserve">Ago</t>
  </si>
  <si>
    <t xml:space="preserve">Depreciação dos ativos atuais (mensal)</t>
  </si>
  <si>
    <t xml:space="preserve">Depreciação do que a empresa já tem; os novos investimentos somam a esta</t>
  </si>
  <si>
    <t xml:space="preserve">Set</t>
  </si>
  <si>
    <t xml:space="preserve">Resultado financeiro líquido (mensal)</t>
  </si>
  <si>
    <t xml:space="preserve">Receitas menos despesas financeiras; negativo quando a empresa paga mais juros do que recebe</t>
  </si>
  <si>
    <t xml:space="preserve">Out</t>
  </si>
  <si>
    <t xml:space="preserve">Alíquota de IR e CSLL</t>
  </si>
  <si>
    <t xml:space="preserve">Estimativa simplificada (lucro real). No lucro presumido ou Simples, ajuste a lógica</t>
  </si>
  <si>
    <t xml:space="preserve">Nov</t>
  </si>
  <si>
    <t xml:space="preserve">Dez</t>
  </si>
  <si>
    <t xml:space="preserve">Receitas</t>
  </si>
  <si>
    <t xml:space="preserve">Receita orçada por linha = receita do ano anterior × (1 + crescimento geral + ajuste da linha). A sazonalidade distribui o ano nos meses.</t>
  </si>
  <si>
    <t xml:space="preserve">Linha de receita</t>
  </si>
  <si>
    <t xml:space="preserve">Receita do ano anterior</t>
  </si>
  <si>
    <t xml:space="preserve">Ajuste da linha (p.p.)</t>
  </si>
  <si>
    <t xml:space="preserve">Crescimento total</t>
  </si>
  <si>
    <t xml:space="preserve">Receita orçada no ano</t>
  </si>
  <si>
    <t xml:space="preserve">Custo variável (% da receita líquida)</t>
  </si>
  <si>
    <t xml:space="preserve">Produtos (revenda)</t>
  </si>
  <si>
    <t xml:space="preserve">Serviços técnicos</t>
  </si>
  <si>
    <t xml:space="preserve">Contratos recorrentes</t>
  </si>
  <si>
    <t xml:space="preserve">Sazonalidade: quanto do ano cai em cada mês (cada linha soma 100%)</t>
  </si>
  <si>
    <t xml:space="preserve">Linha</t>
  </si>
  <si>
    <t xml:space="preserve">Soma</t>
  </si>
  <si>
    <t xml:space="preserve">Conferência</t>
  </si>
  <si>
    <t xml:space="preserve">Receita bruta mensal</t>
  </si>
  <si>
    <t xml:space="preserve">Total ano</t>
  </si>
  <si>
    <t xml:space="preserve">Receita bruta total</t>
  </si>
  <si>
    <t xml:space="preserve">Custo variável mensal = receita bruta × (1 − deduções) × custo variável %</t>
  </si>
  <si>
    <t xml:space="preserve">Custo variável total</t>
  </si>
  <si>
    <t xml:space="preserve">Pessoal</t>
  </si>
  <si>
    <t xml:space="preserve">Custo do mês = quantidade × (salário com dissídio × (1 + encargos) + benefícios), a partir do mês de admissão.</t>
  </si>
  <si>
    <t xml:space="preserve">nº do mês</t>
  </si>
  <si>
    <t xml:space="preserve">Cargo</t>
  </si>
  <si>
    <t xml:space="preserve">Centro de custo</t>
  </si>
  <si>
    <t xml:space="preserve">Qtd.</t>
  </si>
  <si>
    <t xml:space="preserve">Salário mensal atual</t>
  </si>
  <si>
    <t xml:space="preserve">Benefícios por pessoa</t>
  </si>
  <si>
    <t xml:space="preserve">Mês de admissão</t>
  </si>
  <si>
    <t xml:space="preserve">Diretor geral</t>
  </si>
  <si>
    <t xml:space="preserve">Gerente comercial</t>
  </si>
  <si>
    <t xml:space="preserve">Vendedor</t>
  </si>
  <si>
    <t xml:space="preserve">Analista financeiro</t>
  </si>
  <si>
    <t xml:space="preserve">Assistente administrativo</t>
  </si>
  <si>
    <t xml:space="preserve">Coordenador de operações</t>
  </si>
  <si>
    <t xml:space="preserve">Técnico de operações</t>
  </si>
  <si>
    <t xml:space="preserve">Desenvolvedor</t>
  </si>
  <si>
    <t xml:space="preserve">Vendedor (nova vaga)</t>
  </si>
  <si>
    <t xml:space="preserve">Analista de dados (nova vaga)</t>
  </si>
  <si>
    <t xml:space="preserve">Total pessoal</t>
  </si>
  <si>
    <t xml:space="preserve">Pessoas ativas no mês</t>
  </si>
  <si>
    <t xml:space="preserve">Custo por centro de custo</t>
  </si>
  <si>
    <t xml:space="preserve">Despesas por centro de custo</t>
  </si>
  <si>
    <t xml:space="preserve">Valor do mês = base mensal atual × (1 + reajuste) a partir do mês do reajuste. O reajuste puxa a inflação das Premissas; digite outro % se precisar.</t>
  </si>
  <si>
    <t xml:space="preserve">Conta</t>
  </si>
  <si>
    <t xml:space="preserve">Base mensal atual</t>
  </si>
  <si>
    <t xml:space="preserve">Reajuste</t>
  </si>
  <si>
    <t xml:space="preserve">Mês do reajuste</t>
  </si>
  <si>
    <t xml:space="preserve">Marketing digital e mídia</t>
  </si>
  <si>
    <t xml:space="preserve">Viagens e representação</t>
  </si>
  <si>
    <t xml:space="preserve">Eventos e feiras</t>
  </si>
  <si>
    <t xml:space="preserve">Aluguel e condomínio</t>
  </si>
  <si>
    <t xml:space="preserve">Contabilidade e jurídico</t>
  </si>
  <si>
    <t xml:space="preserve">Energia, água e telefonia</t>
  </si>
  <si>
    <t xml:space="preserve">Material de escritório e copa</t>
  </si>
  <si>
    <t xml:space="preserve">Manutenção de equipamentos</t>
  </si>
  <si>
    <t xml:space="preserve">Frete e logística interna</t>
  </si>
  <si>
    <t xml:space="preserve">Seguros</t>
  </si>
  <si>
    <t xml:space="preserve">Softwares e licenças</t>
  </si>
  <si>
    <t xml:space="preserve">Infraestrutura em nuvem</t>
  </si>
  <si>
    <t xml:space="preserve">Suporte e segurança da informação</t>
  </si>
  <si>
    <t xml:space="preserve">Total despesas</t>
  </si>
  <si>
    <t xml:space="preserve">Conferência (centros = total)</t>
  </si>
  <si>
    <t xml:space="preserve">Investimentos (capex)</t>
  </si>
  <si>
    <t xml:space="preserve">Depreciação linear simples: valor ÷ (vida útil × 12), a partir do mês da compra.</t>
  </si>
  <si>
    <t xml:space="preserve">Item</t>
  </si>
  <si>
    <t xml:space="preserve">Mês da compra</t>
  </si>
  <si>
    <t xml:space="preserve">Vida útil (anos)</t>
  </si>
  <si>
    <t xml:space="preserve">Depreciação mensal</t>
  </si>
  <si>
    <t xml:space="preserve">Veículo utilitário</t>
  </si>
  <si>
    <t xml:space="preserve">Notebooks (lote de 10)</t>
  </si>
  <si>
    <t xml:space="preserve">Sistema de gestão (implantação)</t>
  </si>
  <si>
    <t xml:space="preserve">Reforma do galpão</t>
  </si>
  <si>
    <t xml:space="preserve">Total investimentos</t>
  </si>
  <si>
    <t xml:space="preserve">Caixa e depreciação total</t>
  </si>
  <si>
    <t xml:space="preserve">Capex do mês (saída de caixa)</t>
  </si>
  <si>
    <t xml:space="preserve">Depreciação total (atual + novos)</t>
  </si>
  <si>
    <t xml:space="preserve">Tudo nesta aba é fórmula. Custos e despesas com sinal negativo.</t>
  </si>
  <si>
    <t xml:space="preserve">Linha da DRE</t>
  </si>
  <si>
    <t xml:space="preserve">Ano</t>
  </si>
  <si>
    <t xml:space="preserve">% da receita líquida</t>
  </si>
  <si>
    <t xml:space="preserve">Receita bruta</t>
  </si>
  <si>
    <t xml:space="preserve">(−) Deduções sobre a receita</t>
  </si>
  <si>
    <t xml:space="preserve">Receita líquida</t>
  </si>
  <si>
    <t xml:space="preserve">(−) Custos variáveis</t>
  </si>
  <si>
    <t xml:space="preserve">Margem de contribuição</t>
  </si>
  <si>
    <t xml:space="preserve">(−) Pessoal e encargos</t>
  </si>
  <si>
    <t xml:space="preserve">EBITDA</t>
  </si>
  <si>
    <t xml:space="preserve">Margem EBITDA</t>
  </si>
  <si>
    <t xml:space="preserve">(−) Depreciação</t>
  </si>
  <si>
    <t xml:space="preserve">EBIT (lucro operacional)</t>
  </si>
  <si>
    <t xml:space="preserve">(+/−) Resultado financeiro</t>
  </si>
  <si>
    <t xml:space="preserve">Lucro antes do IR e CSLL</t>
  </si>
  <si>
    <t xml:space="preserve">(−) IR e CSLL</t>
  </si>
  <si>
    <t xml:space="preserve">Lucro líquido</t>
  </si>
  <si>
    <t xml:space="preserve">Margem líquida</t>
  </si>
  <si>
    <t xml:space="preserve">Memória</t>
  </si>
  <si>
    <t xml:space="preserve">Capex do mês (caixa, fora da DRE)</t>
  </si>
  <si>
    <t xml:space="preserve">Pessoas ativas</t>
  </si>
  <si>
    <t xml:space="preserve">no fim do ano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</si>
</sst>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%;\(0.0%\);\–"/>
    <numFmt numFmtId="167" formatCode="&quot;R$ &quot;#,##0;&quot;(R$ &quot;#,##0\);\–"/>
    <numFmt numFmtId="168" formatCode="#,##0;\(#,##0\);\–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B1B3F"/>
      <name val="Arial"/>
      <family val="0"/>
      <charset val="1"/>
    </font>
    <font>
      <i val="true"/>
      <sz val="10"/>
      <color rgb="FF5E6B8C"/>
      <name val="Arial"/>
      <family val="0"/>
      <charset val="1"/>
    </font>
    <font>
      <b val="true"/>
      <sz val="11"/>
      <color rgb="FF0B1B3F"/>
      <name val="Arial"/>
      <family val="0"/>
      <charset val="1"/>
    </font>
    <font>
      <sz val="10"/>
      <name val="Arial"/>
      <family val="0"/>
      <charset val="1"/>
    </font>
    <font>
      <sz val="10"/>
      <color rgb="FF2F5BEA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E6B8C"/>
      <name val="Arial"/>
      <family val="0"/>
      <charset val="1"/>
    </font>
    <font>
      <i val="true"/>
      <sz val="8"/>
      <color rgb="FF9AA6C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5E6B8C"/>
      <name val="Arial"/>
      <family val="0"/>
      <charset val="1"/>
    </font>
    <font>
      <b val="true"/>
      <sz val="10"/>
      <color rgb="FF0B1B3F"/>
      <name val="Arial"/>
      <family val="0"/>
      <charset val="1"/>
    </font>
    <font>
      <sz val="8"/>
      <color rgb="FF9AA6C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4F6FB"/>
        <bgColor rgb="FFFFFFFF"/>
      </patternFill>
    </fill>
    <fill>
      <patternFill patternType="solid">
        <fgColor rgb="FF0B1B3F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DEEF"/>
      </bottom>
      <diagonal/>
    </border>
    <border diagonalUp="false" diagonalDown="false">
      <left/>
      <right/>
      <top style="medium">
        <color rgb="FF0B1B3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6FB"/>
      <rgbColor rgb="FFCCFFFF"/>
      <rgbColor rgb="FF660066"/>
      <rgbColor rgb="FFFF8080"/>
      <rgbColor rgb="FF0066CC"/>
      <rgbColor rgb="FFD6DE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5BEA"/>
      <rgbColor rgb="FF33CCCC"/>
      <rgbColor rgb="FF99CC00"/>
      <rgbColor rgb="FFFFCC00"/>
      <rgbColor rgb="FFFF9900"/>
      <rgbColor rgb="FFFF6600"/>
      <rgbColor rgb="FF5E6B8C"/>
      <rgbColor rgb="FF9AA6C2"/>
      <rgbColor rgb="FF0B1B3F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  <col collapsed="false" customWidth="true" hidden="false" outlineLevel="0" max="2" min="2" style="0" width="16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5" hidden="false" customHeight="false" outlineLevel="0" collapsed="false">
      <c r="A6" s="3" t="s">
        <v>4</v>
      </c>
    </row>
    <row r="7" customFormat="false" ht="30" hidden="false" customHeight="true" outlineLevel="0" collapsed="false">
      <c r="A7" s="4" t="s">
        <v>5</v>
      </c>
    </row>
    <row r="8" customFormat="false" ht="30" hidden="false" customHeight="true" outlineLevel="0" collapsed="false">
      <c r="A8" s="4" t="s">
        <v>6</v>
      </c>
    </row>
    <row r="9" customFormat="false" ht="30" hidden="false" customHeight="true" outlineLevel="0" collapsed="false">
      <c r="A9" s="4" t="s">
        <v>7</v>
      </c>
    </row>
    <row r="10" customFormat="false" ht="30" hidden="false" customHeight="true" outlineLevel="0" collapsed="false">
      <c r="A10" s="4" t="s">
        <v>8</v>
      </c>
    </row>
    <row r="11" customFormat="false" ht="30" hidden="false" customHeight="true" outlineLevel="0" collapsed="false">
      <c r="A11" s="4" t="s">
        <v>9</v>
      </c>
    </row>
    <row r="12" customFormat="false" ht="30" hidden="false" customHeight="true" outlineLevel="0" collapsed="false">
      <c r="A12" s="4" t="s">
        <v>10</v>
      </c>
    </row>
    <row r="13" customFormat="false" ht="15" hidden="false" customHeight="false" outlineLevel="0" collapsed="false">
      <c r="A13" s="3" t="s">
        <v>11</v>
      </c>
    </row>
    <row r="14" customFormat="false" ht="15" hidden="false" customHeight="false" outlineLevel="0" collapsed="false">
      <c r="A14" s="5" t="s">
        <v>12</v>
      </c>
      <c r="B14" s="6" t="s">
        <v>13</v>
      </c>
    </row>
    <row r="15" customFormat="false" ht="15" hidden="false" customHeight="false" outlineLevel="0" collapsed="false">
      <c r="A15" s="5" t="s">
        <v>14</v>
      </c>
      <c r="B15" s="7" t="s">
        <v>15</v>
      </c>
    </row>
    <row r="16" customFormat="false" ht="15" hidden="false" customHeight="false" outlineLevel="0" collapsed="false">
      <c r="A16" s="5" t="s">
        <v>16</v>
      </c>
      <c r="B16" s="8" t="s">
        <v>17</v>
      </c>
    </row>
    <row r="18" customFormat="false" ht="15" hidden="false" customHeight="false" outlineLevel="0" collapsed="false">
      <c r="A18" s="9" t="s">
        <v>18</v>
      </c>
    </row>
    <row r="19" customFormat="false" ht="15" hidden="false" customHeight="false" outlineLevel="0" collapsed="false">
      <c r="A19" s="10" t="s">
        <v>19</v>
      </c>
    </row>
    <row r="21" customFormat="false" ht="15" hidden="false" customHeight="false" outlineLevel="0" collapsed="false">
      <c r="A21" s="11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80"/>
    <col collapsed="false" customWidth="true" hidden="false" outlineLevel="0" max="4" min="4" style="0" width="3"/>
    <col collapsed="false" customWidth="true" hidden="false" outlineLevel="0" max="5" min="5" style="0" width="6"/>
    <col collapsed="false" customWidth="true" hidden="false" outlineLevel="0" max="6" min="6" style="0" width="8"/>
    <col collapsed="false" customWidth="true" hidden="false" outlineLevel="0" max="7" min="7" style="0" width="3"/>
    <col collapsed="false" customWidth="true" hidden="false" outlineLevel="0" max="8" min="8" style="0" width="22"/>
  </cols>
  <sheetData>
    <row r="1" customFormat="false" ht="18.5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30" hidden="false" customHeight="true" outlineLevel="0" collapsed="false">
      <c r="A4" s="12" t="s">
        <v>23</v>
      </c>
      <c r="B4" s="13" t="s">
        <v>24</v>
      </c>
      <c r="C4" s="13" t="s">
        <v>25</v>
      </c>
      <c r="E4" s="12" t="s">
        <v>26</v>
      </c>
      <c r="F4" s="13" t="s">
        <v>27</v>
      </c>
      <c r="H4" s="12" t="s">
        <v>28</v>
      </c>
    </row>
    <row r="5" customFormat="false" ht="15" hidden="false" customHeight="false" outlineLevel="0" collapsed="false">
      <c r="A5" s="5" t="s">
        <v>29</v>
      </c>
      <c r="B5" s="6" t="s">
        <v>30</v>
      </c>
      <c r="C5" s="9" t="s">
        <v>31</v>
      </c>
      <c r="E5" s="5" t="n">
        <v>1</v>
      </c>
      <c r="F5" s="5" t="s">
        <v>32</v>
      </c>
      <c r="H5" s="6" t="s">
        <v>33</v>
      </c>
    </row>
    <row r="6" customFormat="false" ht="15" hidden="false" customHeight="false" outlineLevel="0" collapsed="false">
      <c r="A6" s="5" t="s">
        <v>34</v>
      </c>
      <c r="B6" s="14" t="n">
        <v>2027</v>
      </c>
      <c r="C6" s="9" t="s">
        <v>35</v>
      </c>
      <c r="E6" s="5" t="n">
        <v>2</v>
      </c>
      <c r="F6" s="5" t="s">
        <v>36</v>
      </c>
      <c r="H6" s="6" t="s">
        <v>37</v>
      </c>
    </row>
    <row r="7" customFormat="false" ht="15" hidden="false" customHeight="false" outlineLevel="0" collapsed="false">
      <c r="A7" s="5" t="s">
        <v>38</v>
      </c>
      <c r="B7" s="15" t="n">
        <v>0.045</v>
      </c>
      <c r="C7" s="9" t="s">
        <v>39</v>
      </c>
      <c r="E7" s="5" t="n">
        <v>3</v>
      </c>
      <c r="F7" s="5" t="s">
        <v>40</v>
      </c>
      <c r="H7" s="6" t="s">
        <v>41</v>
      </c>
    </row>
    <row r="8" customFormat="false" ht="15" hidden="false" customHeight="false" outlineLevel="0" collapsed="false">
      <c r="A8" s="5" t="s">
        <v>42</v>
      </c>
      <c r="B8" s="15" t="n">
        <v>0.08</v>
      </c>
      <c r="C8" s="9" t="s">
        <v>43</v>
      </c>
      <c r="E8" s="5" t="n">
        <v>4</v>
      </c>
      <c r="F8" s="5" t="s">
        <v>44</v>
      </c>
      <c r="H8" s="6" t="s">
        <v>45</v>
      </c>
    </row>
    <row r="9" customFormat="false" ht="15" hidden="false" customHeight="false" outlineLevel="0" collapsed="false">
      <c r="A9" s="5" t="s">
        <v>46</v>
      </c>
      <c r="B9" s="15" t="n">
        <v>0.1125</v>
      </c>
      <c r="C9" s="9" t="s">
        <v>47</v>
      </c>
      <c r="E9" s="5" t="n">
        <v>5</v>
      </c>
      <c r="F9" s="5" t="s">
        <v>48</v>
      </c>
    </row>
    <row r="10" customFormat="false" ht="15" hidden="false" customHeight="false" outlineLevel="0" collapsed="false">
      <c r="A10" s="5" t="s">
        <v>49</v>
      </c>
      <c r="B10" s="15" t="n">
        <v>0.055</v>
      </c>
      <c r="C10" s="9" t="s">
        <v>50</v>
      </c>
      <c r="E10" s="5" t="n">
        <v>6</v>
      </c>
      <c r="F10" s="5" t="s">
        <v>51</v>
      </c>
      <c r="H10" s="16" t="s">
        <v>52</v>
      </c>
    </row>
    <row r="11" customFormat="false" ht="15" hidden="false" customHeight="false" outlineLevel="0" collapsed="false">
      <c r="A11" s="5" t="s">
        <v>53</v>
      </c>
      <c r="B11" s="14" t="n">
        <v>5</v>
      </c>
      <c r="C11" s="9" t="str">
        <f aca="false">IFERROR("Dissídio em "&amp;INDEX($F$5:$F$16,B11),"Informe um mês de 1 a 12")</f>
        <v>Dissídio em Mai</v>
      </c>
      <c r="E11" s="5" t="n">
        <v>7</v>
      </c>
      <c r="F11" s="5" t="s">
        <v>54</v>
      </c>
    </row>
    <row r="12" customFormat="false" ht="15" hidden="false" customHeight="false" outlineLevel="0" collapsed="false">
      <c r="A12" s="5" t="s">
        <v>55</v>
      </c>
      <c r="B12" s="15" t="n">
        <v>0.72</v>
      </c>
      <c r="C12" s="9" t="s">
        <v>56</v>
      </c>
      <c r="E12" s="5" t="n">
        <v>8</v>
      </c>
      <c r="F12" s="5" t="s">
        <v>57</v>
      </c>
    </row>
    <row r="13" customFormat="false" ht="15" hidden="false" customHeight="false" outlineLevel="0" collapsed="false">
      <c r="A13" s="5" t="s">
        <v>58</v>
      </c>
      <c r="B13" s="17" t="n">
        <v>22000</v>
      </c>
      <c r="C13" s="9" t="s">
        <v>59</v>
      </c>
      <c r="E13" s="5" t="n">
        <v>9</v>
      </c>
      <c r="F13" s="5" t="s">
        <v>60</v>
      </c>
    </row>
    <row r="14" customFormat="false" ht="15" hidden="false" customHeight="false" outlineLevel="0" collapsed="false">
      <c r="A14" s="5" t="s">
        <v>61</v>
      </c>
      <c r="B14" s="17" t="n">
        <v>-35000</v>
      </c>
      <c r="C14" s="9" t="s">
        <v>62</v>
      </c>
      <c r="E14" s="5" t="n">
        <v>10</v>
      </c>
      <c r="F14" s="5" t="s">
        <v>63</v>
      </c>
    </row>
    <row r="15" customFormat="false" ht="15" hidden="false" customHeight="false" outlineLevel="0" collapsed="false">
      <c r="A15" s="5" t="s">
        <v>64</v>
      </c>
      <c r="B15" s="15" t="n">
        <v>0.34</v>
      </c>
      <c r="C15" s="9" t="s">
        <v>65</v>
      </c>
      <c r="E15" s="5" t="n">
        <v>11</v>
      </c>
      <c r="F15" s="5" t="s">
        <v>66</v>
      </c>
    </row>
    <row r="16" customFormat="false" ht="15" hidden="false" customHeight="false" outlineLevel="0" collapsed="false">
      <c r="E16" s="5" t="n">
        <v>12</v>
      </c>
      <c r="F16" s="5" t="s">
        <v>67</v>
      </c>
    </row>
    <row r="19" customFormat="false" ht="15" hidden="false" customHeight="false" outlineLevel="0" collapsed="false">
      <c r="A19" s="11" t="s">
        <v>20</v>
      </c>
    </row>
  </sheetData>
  <dataValidations count="1">
    <dataValidation allowBlank="false" error="Digite um número de 1 (janeiro) a 12 (dezembro)." errorStyle="stop" errorTitle="Mês inválido" operator="between" showDropDown="false" showErrorMessage="true" showInputMessage="false" sqref="B11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6" min="5" style="0" width="16"/>
    <col collapsed="false" customWidth="true" hidden="false" outlineLevel="0" max="13" min="7" style="0" width="13"/>
    <col collapsed="false" customWidth="true" hidden="false" outlineLevel="0" max="14" min="14" style="0" width="15"/>
    <col collapsed="false" customWidth="true" hidden="false" outlineLevel="0" max="15" min="15" style="0" width="16"/>
  </cols>
  <sheetData>
    <row r="1" customFormat="false" ht="18.5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30" hidden="false" customHeight="true" outlineLevel="0" collapsed="false">
      <c r="A4" s="12" t="s">
        <v>70</v>
      </c>
      <c r="B4" s="13" t="s">
        <v>71</v>
      </c>
      <c r="C4" s="13" t="s">
        <v>72</v>
      </c>
      <c r="D4" s="13" t="s">
        <v>73</v>
      </c>
      <c r="E4" s="13" t="s">
        <v>74</v>
      </c>
      <c r="F4" s="13" t="s">
        <v>75</v>
      </c>
    </row>
    <row r="5" customFormat="false" ht="15" hidden="false" customHeight="false" outlineLevel="0" collapsed="false">
      <c r="A5" s="6" t="s">
        <v>76</v>
      </c>
      <c r="B5" s="17" t="n">
        <v>14400000</v>
      </c>
      <c r="C5" s="15" t="n">
        <v>0</v>
      </c>
      <c r="D5" s="18" t="n">
        <f aca="false">IF(B5="","",Premissas!$B$8+C5)</f>
        <v>0.08</v>
      </c>
      <c r="E5" s="19" t="n">
        <f aca="false">IF(B5="",0,B5*(1+D5))</f>
        <v>15552000</v>
      </c>
      <c r="F5" s="15" t="n">
        <v>0.64</v>
      </c>
    </row>
    <row r="6" customFormat="false" ht="15" hidden="false" customHeight="false" outlineLevel="0" collapsed="false">
      <c r="A6" s="6" t="s">
        <v>77</v>
      </c>
      <c r="B6" s="17" t="n">
        <v>6000000</v>
      </c>
      <c r="C6" s="15" t="n">
        <v>0.03</v>
      </c>
      <c r="D6" s="18" t="n">
        <f aca="false">IF(B6="","",Premissas!$B$8+C6)</f>
        <v>0.11</v>
      </c>
      <c r="E6" s="19" t="n">
        <f aca="false">IF(B6="",0,B6*(1+D6))</f>
        <v>6660000</v>
      </c>
      <c r="F6" s="15" t="n">
        <v>0.38</v>
      </c>
    </row>
    <row r="7" customFormat="false" ht="15" hidden="false" customHeight="false" outlineLevel="0" collapsed="false">
      <c r="A7" s="6" t="s">
        <v>78</v>
      </c>
      <c r="B7" s="17" t="n">
        <v>3600000</v>
      </c>
      <c r="C7" s="15" t="n">
        <v>0.05</v>
      </c>
      <c r="D7" s="18" t="n">
        <f aca="false">IF(B7="","",Premissas!$B$8+C7)</f>
        <v>0.13</v>
      </c>
      <c r="E7" s="19" t="n">
        <f aca="false">IF(B7="",0,B7*(1+D7))</f>
        <v>4068000</v>
      </c>
      <c r="F7" s="15" t="n">
        <v>0.22</v>
      </c>
    </row>
    <row r="8" customFormat="false" ht="15" hidden="false" customHeight="false" outlineLevel="0" collapsed="false">
      <c r="A8" s="6"/>
      <c r="B8" s="17"/>
      <c r="C8" s="15"/>
      <c r="D8" s="18" t="str">
        <f aca="false">IF(B8="","",Premissas!$B$8+C8)</f>
        <v/>
      </c>
      <c r="E8" s="19" t="n">
        <f aca="false">IF(B8="",0,B8*(1+D8))</f>
        <v>0</v>
      </c>
      <c r="F8" s="15"/>
    </row>
    <row r="9" customFormat="false" ht="15" hidden="false" customHeight="false" outlineLevel="0" collapsed="false">
      <c r="A9" s="6"/>
      <c r="B9" s="17"/>
      <c r="C9" s="15"/>
      <c r="D9" s="18" t="str">
        <f aca="false">IF(B9="","",Premissas!$B$8+C9)</f>
        <v/>
      </c>
      <c r="E9" s="19" t="n">
        <f aca="false">IF(B9="",0,B9*(1+D9))</f>
        <v>0</v>
      </c>
      <c r="F9" s="15"/>
    </row>
    <row r="10" customFormat="false" ht="15" hidden="false" customHeight="false" outlineLevel="0" collapsed="false">
      <c r="A10" s="8" t="s">
        <v>17</v>
      </c>
      <c r="B10" s="20" t="n">
        <f aca="false">SUM(B5:B9)</f>
        <v>24000000</v>
      </c>
      <c r="C10" s="8"/>
      <c r="D10" s="21" t="n">
        <f aca="false">IFERROR(E10/B10-1,0)</f>
        <v>0.0950000000000002</v>
      </c>
      <c r="E10" s="20" t="n">
        <f aca="false">SUM(E5:E9)</f>
        <v>26280000</v>
      </c>
      <c r="F10" s="8"/>
    </row>
    <row r="12" customFormat="false" ht="15" hidden="false" customHeight="false" outlineLevel="0" collapsed="false">
      <c r="A12" s="22" t="s">
        <v>79</v>
      </c>
    </row>
    <row r="13" customFormat="false" ht="30" hidden="false" customHeight="true" outlineLevel="0" collapsed="false">
      <c r="A13" s="12" t="s">
        <v>80</v>
      </c>
      <c r="B13" s="13" t="s">
        <v>32</v>
      </c>
      <c r="C13" s="13" t="s">
        <v>36</v>
      </c>
      <c r="D13" s="13" t="s">
        <v>40</v>
      </c>
      <c r="E13" s="13" t="s">
        <v>44</v>
      </c>
      <c r="F13" s="13" t="s">
        <v>48</v>
      </c>
      <c r="G13" s="13" t="s">
        <v>51</v>
      </c>
      <c r="H13" s="13" t="s">
        <v>54</v>
      </c>
      <c r="I13" s="13" t="s">
        <v>57</v>
      </c>
      <c r="J13" s="13" t="s">
        <v>60</v>
      </c>
      <c r="K13" s="13" t="s">
        <v>63</v>
      </c>
      <c r="L13" s="13" t="s">
        <v>66</v>
      </c>
      <c r="M13" s="13" t="s">
        <v>67</v>
      </c>
      <c r="N13" s="13" t="s">
        <v>81</v>
      </c>
      <c r="O13" s="13" t="s">
        <v>82</v>
      </c>
    </row>
    <row r="14" customFormat="false" ht="15" hidden="false" customHeight="false" outlineLevel="0" collapsed="false">
      <c r="A14" s="7" t="str">
        <f aca="false">IF(A5="","",A5)</f>
        <v>Produtos (revenda)</v>
      </c>
      <c r="B14" s="15" t="n">
        <v>0.065</v>
      </c>
      <c r="C14" s="15" t="n">
        <v>0.065</v>
      </c>
      <c r="D14" s="15" t="n">
        <v>0.08</v>
      </c>
      <c r="E14" s="15" t="n">
        <v>0.08</v>
      </c>
      <c r="F14" s="15" t="n">
        <v>0.085</v>
      </c>
      <c r="G14" s="15" t="n">
        <v>0.08</v>
      </c>
      <c r="H14" s="15" t="n">
        <v>0.08</v>
      </c>
      <c r="I14" s="15" t="n">
        <v>0.085</v>
      </c>
      <c r="J14" s="15" t="n">
        <v>0.085</v>
      </c>
      <c r="K14" s="15" t="n">
        <v>0.09</v>
      </c>
      <c r="L14" s="15" t="n">
        <v>0.1</v>
      </c>
      <c r="M14" s="15" t="n">
        <v>0.105</v>
      </c>
      <c r="N14" s="18" t="n">
        <f aca="false">SUM(B14:M14)</f>
        <v>1</v>
      </c>
      <c r="O14" s="7" t="str">
        <f aca="false">IF(A5="","",IF(ABS(N14-1)&lt;0.0001,"OK","Ajuste para 100%"))</f>
        <v>OK</v>
      </c>
    </row>
    <row r="15" customFormat="false" ht="15" hidden="false" customHeight="false" outlineLevel="0" collapsed="false">
      <c r="A15" s="7" t="str">
        <f aca="false">IF(A6="","",A6)</f>
        <v>Serviços técnicos</v>
      </c>
      <c r="B15" s="15" t="n">
        <v>0.07</v>
      </c>
      <c r="C15" s="15" t="n">
        <v>0.075</v>
      </c>
      <c r="D15" s="15" t="n">
        <v>0.085</v>
      </c>
      <c r="E15" s="15" t="n">
        <v>0.085</v>
      </c>
      <c r="F15" s="15" t="n">
        <v>0.085</v>
      </c>
      <c r="G15" s="15" t="n">
        <v>0.08</v>
      </c>
      <c r="H15" s="15" t="n">
        <v>0.08</v>
      </c>
      <c r="I15" s="15" t="n">
        <v>0.085</v>
      </c>
      <c r="J15" s="15" t="n">
        <v>0.085</v>
      </c>
      <c r="K15" s="15" t="n">
        <v>0.09</v>
      </c>
      <c r="L15" s="15" t="n">
        <v>0.09</v>
      </c>
      <c r="M15" s="15" t="n">
        <v>0.09</v>
      </c>
      <c r="N15" s="18" t="n">
        <f aca="false">SUM(B15:M15)</f>
        <v>1</v>
      </c>
      <c r="O15" s="7" t="str">
        <f aca="false">IF(A6="","",IF(ABS(N15-1)&lt;0.0001,"OK","Ajuste para 100%"))</f>
        <v>OK</v>
      </c>
    </row>
    <row r="16" customFormat="false" ht="15" hidden="false" customHeight="false" outlineLevel="0" collapsed="false">
      <c r="A16" s="7" t="str">
        <f aca="false">IF(A7="","",A7)</f>
        <v>Contratos recorrentes</v>
      </c>
      <c r="B16" s="15" t="n">
        <v>0.075</v>
      </c>
      <c r="C16" s="15" t="n">
        <v>0.076</v>
      </c>
      <c r="D16" s="15" t="n">
        <v>0.078</v>
      </c>
      <c r="E16" s="15" t="n">
        <v>0.08</v>
      </c>
      <c r="F16" s="15" t="n">
        <v>0.082</v>
      </c>
      <c r="G16" s="15" t="n">
        <v>0.083</v>
      </c>
      <c r="H16" s="15" t="n">
        <v>0.084</v>
      </c>
      <c r="I16" s="15" t="n">
        <v>0.085</v>
      </c>
      <c r="J16" s="15" t="n">
        <v>0.086</v>
      </c>
      <c r="K16" s="15" t="n">
        <v>0.089</v>
      </c>
      <c r="L16" s="15" t="n">
        <v>0.09</v>
      </c>
      <c r="M16" s="15" t="n">
        <v>0.092</v>
      </c>
      <c r="N16" s="18" t="n">
        <f aca="false">SUM(B16:M16)</f>
        <v>1</v>
      </c>
      <c r="O16" s="7" t="str">
        <f aca="false">IF(A7="","",IF(ABS(N16-1)&lt;0.0001,"OK","Ajuste para 100%"))</f>
        <v>OK</v>
      </c>
    </row>
    <row r="17" customFormat="false" ht="15" hidden="false" customHeight="false" outlineLevel="0" collapsed="false">
      <c r="A17" s="7" t="str">
        <f aca="false">IF(A8="","",A8)</f>
        <v/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8" t="n">
        <f aca="false">SUM(B17:M17)</f>
        <v>0</v>
      </c>
      <c r="O17" s="7" t="str">
        <f aca="false">IF(A8="","",IF(ABS(N17-1)&lt;0.0001,"OK","Ajuste para 100%"))</f>
        <v/>
      </c>
    </row>
    <row r="18" customFormat="false" ht="15" hidden="false" customHeight="false" outlineLevel="0" collapsed="false">
      <c r="A18" s="7" t="str">
        <f aca="false">IF(A9="","",A9)</f>
        <v/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8" t="n">
        <f aca="false">SUM(B18:M18)</f>
        <v>0</v>
      </c>
      <c r="O18" s="7" t="str">
        <f aca="false">IF(A9="","",IF(ABS(N18-1)&lt;0.0001,"OK","Ajuste para 100%"))</f>
        <v/>
      </c>
    </row>
    <row r="20" customFormat="false" ht="15" hidden="false" customHeight="false" outlineLevel="0" collapsed="false">
      <c r="A20" s="22" t="s">
        <v>83</v>
      </c>
    </row>
    <row r="21" customFormat="false" ht="30" hidden="false" customHeight="true" outlineLevel="0" collapsed="false">
      <c r="A21" s="12" t="s">
        <v>80</v>
      </c>
      <c r="B21" s="13" t="s">
        <v>32</v>
      </c>
      <c r="C21" s="13" t="s">
        <v>36</v>
      </c>
      <c r="D21" s="13" t="s">
        <v>40</v>
      </c>
      <c r="E21" s="13" t="s">
        <v>44</v>
      </c>
      <c r="F21" s="13" t="s">
        <v>48</v>
      </c>
      <c r="G21" s="13" t="s">
        <v>51</v>
      </c>
      <c r="H21" s="13" t="s">
        <v>54</v>
      </c>
      <c r="I21" s="13" t="s">
        <v>57</v>
      </c>
      <c r="J21" s="13" t="s">
        <v>60</v>
      </c>
      <c r="K21" s="13" t="s">
        <v>63</v>
      </c>
      <c r="L21" s="13" t="s">
        <v>66</v>
      </c>
      <c r="M21" s="13" t="s">
        <v>67</v>
      </c>
      <c r="N21" s="13" t="s">
        <v>84</v>
      </c>
    </row>
    <row r="22" customFormat="false" ht="15" hidden="false" customHeight="false" outlineLevel="0" collapsed="false">
      <c r="A22" s="7" t="str">
        <f aca="false">A14</f>
        <v>Produtos (revenda)</v>
      </c>
      <c r="B22" s="19" t="n">
        <f aca="false">$E5*B14</f>
        <v>1010880</v>
      </c>
      <c r="C22" s="19" t="n">
        <f aca="false">$E5*C14</f>
        <v>1010880</v>
      </c>
      <c r="D22" s="19" t="n">
        <f aca="false">$E5*D14</f>
        <v>1244160</v>
      </c>
      <c r="E22" s="19" t="n">
        <f aca="false">$E5*E14</f>
        <v>1244160</v>
      </c>
      <c r="F22" s="19" t="n">
        <f aca="false">$E5*F14</f>
        <v>1321920</v>
      </c>
      <c r="G22" s="19" t="n">
        <f aca="false">$E5*G14</f>
        <v>1244160</v>
      </c>
      <c r="H22" s="19" t="n">
        <f aca="false">$E5*H14</f>
        <v>1244160</v>
      </c>
      <c r="I22" s="19" t="n">
        <f aca="false">$E5*I14</f>
        <v>1321920</v>
      </c>
      <c r="J22" s="19" t="n">
        <f aca="false">$E5*J14</f>
        <v>1321920</v>
      </c>
      <c r="K22" s="19" t="n">
        <f aca="false">$E5*K14</f>
        <v>1399680</v>
      </c>
      <c r="L22" s="19" t="n">
        <f aca="false">$E5*L14</f>
        <v>1555200</v>
      </c>
      <c r="M22" s="19" t="n">
        <f aca="false">$E5*M14</f>
        <v>1632960</v>
      </c>
      <c r="N22" s="19" t="n">
        <f aca="false">SUM(B22:M22)</f>
        <v>15552000</v>
      </c>
    </row>
    <row r="23" customFormat="false" ht="15" hidden="false" customHeight="false" outlineLevel="0" collapsed="false">
      <c r="A23" s="7" t="str">
        <f aca="false">A15</f>
        <v>Serviços técnicos</v>
      </c>
      <c r="B23" s="19" t="n">
        <f aca="false">$E6*B15</f>
        <v>466200</v>
      </c>
      <c r="C23" s="19" t="n">
        <f aca="false">$E6*C15</f>
        <v>499500</v>
      </c>
      <c r="D23" s="19" t="n">
        <f aca="false">$E6*D15</f>
        <v>566100</v>
      </c>
      <c r="E23" s="19" t="n">
        <f aca="false">$E6*E15</f>
        <v>566100</v>
      </c>
      <c r="F23" s="19" t="n">
        <f aca="false">$E6*F15</f>
        <v>566100</v>
      </c>
      <c r="G23" s="19" t="n">
        <f aca="false">$E6*G15</f>
        <v>532800</v>
      </c>
      <c r="H23" s="19" t="n">
        <f aca="false">$E6*H15</f>
        <v>532800</v>
      </c>
      <c r="I23" s="19" t="n">
        <f aca="false">$E6*I15</f>
        <v>566100</v>
      </c>
      <c r="J23" s="19" t="n">
        <f aca="false">$E6*J15</f>
        <v>566100</v>
      </c>
      <c r="K23" s="19" t="n">
        <f aca="false">$E6*K15</f>
        <v>599400</v>
      </c>
      <c r="L23" s="19" t="n">
        <f aca="false">$E6*L15</f>
        <v>599400</v>
      </c>
      <c r="M23" s="19" t="n">
        <f aca="false">$E6*M15</f>
        <v>599400</v>
      </c>
      <c r="N23" s="19" t="n">
        <f aca="false">SUM(B23:M23)</f>
        <v>6660000</v>
      </c>
    </row>
    <row r="24" customFormat="false" ht="15" hidden="false" customHeight="false" outlineLevel="0" collapsed="false">
      <c r="A24" s="7" t="str">
        <f aca="false">A16</f>
        <v>Contratos recorrentes</v>
      </c>
      <c r="B24" s="19" t="n">
        <f aca="false">$E7*B16</f>
        <v>305100</v>
      </c>
      <c r="C24" s="19" t="n">
        <f aca="false">$E7*C16</f>
        <v>309168</v>
      </c>
      <c r="D24" s="19" t="n">
        <f aca="false">$E7*D16</f>
        <v>317304</v>
      </c>
      <c r="E24" s="19" t="n">
        <f aca="false">$E7*E16</f>
        <v>325440</v>
      </c>
      <c r="F24" s="19" t="n">
        <f aca="false">$E7*F16</f>
        <v>333576</v>
      </c>
      <c r="G24" s="19" t="n">
        <f aca="false">$E7*G16</f>
        <v>337644</v>
      </c>
      <c r="H24" s="19" t="n">
        <f aca="false">$E7*H16</f>
        <v>341712</v>
      </c>
      <c r="I24" s="19" t="n">
        <f aca="false">$E7*I16</f>
        <v>345780</v>
      </c>
      <c r="J24" s="19" t="n">
        <f aca="false">$E7*J16</f>
        <v>349848</v>
      </c>
      <c r="K24" s="19" t="n">
        <f aca="false">$E7*K16</f>
        <v>362052</v>
      </c>
      <c r="L24" s="19" t="n">
        <f aca="false">$E7*L16</f>
        <v>366120</v>
      </c>
      <c r="M24" s="19" t="n">
        <f aca="false">$E7*M16</f>
        <v>374256</v>
      </c>
      <c r="N24" s="19" t="n">
        <f aca="false">SUM(B24:M24)</f>
        <v>4068000</v>
      </c>
    </row>
    <row r="25" customFormat="false" ht="15" hidden="false" customHeight="false" outlineLevel="0" collapsed="false">
      <c r="A25" s="7" t="str">
        <f aca="false">A17</f>
        <v/>
      </c>
      <c r="B25" s="19" t="n">
        <f aca="false">$E8*B17</f>
        <v>0</v>
      </c>
      <c r="C25" s="19" t="n">
        <f aca="false">$E8*C17</f>
        <v>0</v>
      </c>
      <c r="D25" s="19" t="n">
        <f aca="false">$E8*D17</f>
        <v>0</v>
      </c>
      <c r="E25" s="19" t="n">
        <f aca="false">$E8*E17</f>
        <v>0</v>
      </c>
      <c r="F25" s="19" t="n">
        <f aca="false">$E8*F17</f>
        <v>0</v>
      </c>
      <c r="G25" s="19" t="n">
        <f aca="false">$E8*G17</f>
        <v>0</v>
      </c>
      <c r="H25" s="19" t="n">
        <f aca="false">$E8*H17</f>
        <v>0</v>
      </c>
      <c r="I25" s="19" t="n">
        <f aca="false">$E8*I17</f>
        <v>0</v>
      </c>
      <c r="J25" s="19" t="n">
        <f aca="false">$E8*J17</f>
        <v>0</v>
      </c>
      <c r="K25" s="19" t="n">
        <f aca="false">$E8*K17</f>
        <v>0</v>
      </c>
      <c r="L25" s="19" t="n">
        <f aca="false">$E8*L17</f>
        <v>0</v>
      </c>
      <c r="M25" s="19" t="n">
        <f aca="false">$E8*M17</f>
        <v>0</v>
      </c>
      <c r="N25" s="19" t="n">
        <f aca="false">SUM(B25:M25)</f>
        <v>0</v>
      </c>
    </row>
    <row r="26" customFormat="false" ht="15" hidden="false" customHeight="false" outlineLevel="0" collapsed="false">
      <c r="A26" s="7" t="str">
        <f aca="false">A18</f>
        <v/>
      </c>
      <c r="B26" s="19" t="n">
        <f aca="false">$E9*B18</f>
        <v>0</v>
      </c>
      <c r="C26" s="19" t="n">
        <f aca="false">$E9*C18</f>
        <v>0</v>
      </c>
      <c r="D26" s="19" t="n">
        <f aca="false">$E9*D18</f>
        <v>0</v>
      </c>
      <c r="E26" s="19" t="n">
        <f aca="false">$E9*E18</f>
        <v>0</v>
      </c>
      <c r="F26" s="19" t="n">
        <f aca="false">$E9*F18</f>
        <v>0</v>
      </c>
      <c r="G26" s="19" t="n">
        <f aca="false">$E9*G18</f>
        <v>0</v>
      </c>
      <c r="H26" s="19" t="n">
        <f aca="false">$E9*H18</f>
        <v>0</v>
      </c>
      <c r="I26" s="19" t="n">
        <f aca="false">$E9*I18</f>
        <v>0</v>
      </c>
      <c r="J26" s="19" t="n">
        <f aca="false">$E9*J18</f>
        <v>0</v>
      </c>
      <c r="K26" s="19" t="n">
        <f aca="false">$E9*K18</f>
        <v>0</v>
      </c>
      <c r="L26" s="19" t="n">
        <f aca="false">$E9*L18</f>
        <v>0</v>
      </c>
      <c r="M26" s="19" t="n">
        <f aca="false">$E9*M18</f>
        <v>0</v>
      </c>
      <c r="N26" s="19" t="n">
        <f aca="false">SUM(B26:M26)</f>
        <v>0</v>
      </c>
    </row>
    <row r="27" customFormat="false" ht="15" hidden="false" customHeight="false" outlineLevel="0" collapsed="false">
      <c r="A27" s="8" t="s">
        <v>85</v>
      </c>
      <c r="B27" s="20" t="n">
        <f aca="false">SUM(B22:B26)</f>
        <v>1782180</v>
      </c>
      <c r="C27" s="20" t="n">
        <f aca="false">SUM(C22:C26)</f>
        <v>1819548</v>
      </c>
      <c r="D27" s="20" t="n">
        <f aca="false">SUM(D22:D26)</f>
        <v>2127564</v>
      </c>
      <c r="E27" s="20" t="n">
        <f aca="false">SUM(E22:E26)</f>
        <v>2135700</v>
      </c>
      <c r="F27" s="20" t="n">
        <f aca="false">SUM(F22:F26)</f>
        <v>2221596</v>
      </c>
      <c r="G27" s="20" t="n">
        <f aca="false">SUM(G22:G26)</f>
        <v>2114604</v>
      </c>
      <c r="H27" s="20" t="n">
        <f aca="false">SUM(H22:H26)</f>
        <v>2118672</v>
      </c>
      <c r="I27" s="20" t="n">
        <f aca="false">SUM(I22:I26)</f>
        <v>2233800</v>
      </c>
      <c r="J27" s="20" t="n">
        <f aca="false">SUM(J22:J26)</f>
        <v>2237868</v>
      </c>
      <c r="K27" s="20" t="n">
        <f aca="false">SUM(K22:K26)</f>
        <v>2361132</v>
      </c>
      <c r="L27" s="20" t="n">
        <f aca="false">SUM(L22:L26)</f>
        <v>2520720</v>
      </c>
      <c r="M27" s="20" t="n">
        <f aca="false">SUM(M22:M26)</f>
        <v>2606616</v>
      </c>
      <c r="N27" s="20" t="n">
        <f aca="false">SUM(N22:N26)</f>
        <v>26280000</v>
      </c>
    </row>
    <row r="29" customFormat="false" ht="15" hidden="false" customHeight="false" outlineLevel="0" collapsed="false">
      <c r="A29" s="22" t="s">
        <v>86</v>
      </c>
    </row>
    <row r="30" customFormat="false" ht="30" hidden="false" customHeight="true" outlineLevel="0" collapsed="false">
      <c r="A30" s="12" t="s">
        <v>80</v>
      </c>
      <c r="B30" s="13" t="s">
        <v>32</v>
      </c>
      <c r="C30" s="13" t="s">
        <v>36</v>
      </c>
      <c r="D30" s="13" t="s">
        <v>40</v>
      </c>
      <c r="E30" s="13" t="s">
        <v>44</v>
      </c>
      <c r="F30" s="13" t="s">
        <v>48</v>
      </c>
      <c r="G30" s="13" t="s">
        <v>51</v>
      </c>
      <c r="H30" s="13" t="s">
        <v>54</v>
      </c>
      <c r="I30" s="13" t="s">
        <v>57</v>
      </c>
      <c r="J30" s="13" t="s">
        <v>60</v>
      </c>
      <c r="K30" s="13" t="s">
        <v>63</v>
      </c>
      <c r="L30" s="13" t="s">
        <v>66</v>
      </c>
      <c r="M30" s="13" t="s">
        <v>67</v>
      </c>
      <c r="N30" s="13" t="s">
        <v>84</v>
      </c>
    </row>
    <row r="31" customFormat="false" ht="15" hidden="false" customHeight="false" outlineLevel="0" collapsed="false">
      <c r="A31" s="7" t="str">
        <f aca="false">A14</f>
        <v>Produtos (revenda)</v>
      </c>
      <c r="B31" s="19" t="n">
        <f aca="false">B22*(1-Premissas!$B$9)*N($F5)</f>
        <v>574179.84</v>
      </c>
      <c r="C31" s="19" t="n">
        <f aca="false">C22*(1-Premissas!$B$9)*N($F5)</f>
        <v>574179.84</v>
      </c>
      <c r="D31" s="19" t="n">
        <f aca="false">D22*(1-Premissas!$B$9)*N($F5)</f>
        <v>706682.88</v>
      </c>
      <c r="E31" s="19" t="n">
        <f aca="false">E22*(1-Premissas!$B$9)*N($F5)</f>
        <v>706682.88</v>
      </c>
      <c r="F31" s="19" t="n">
        <f aca="false">F22*(1-Premissas!$B$9)*N($F5)</f>
        <v>750850.56</v>
      </c>
      <c r="G31" s="19" t="n">
        <f aca="false">G22*(1-Premissas!$B$9)*N($F5)</f>
        <v>706682.88</v>
      </c>
      <c r="H31" s="19" t="n">
        <f aca="false">H22*(1-Premissas!$B$9)*N($F5)</f>
        <v>706682.88</v>
      </c>
      <c r="I31" s="19" t="n">
        <f aca="false">I22*(1-Premissas!$B$9)*N($F5)</f>
        <v>750850.56</v>
      </c>
      <c r="J31" s="19" t="n">
        <f aca="false">J22*(1-Premissas!$B$9)*N($F5)</f>
        <v>750850.56</v>
      </c>
      <c r="K31" s="19" t="n">
        <f aca="false">K22*(1-Premissas!$B$9)*N($F5)</f>
        <v>795018.24</v>
      </c>
      <c r="L31" s="19" t="n">
        <f aca="false">L22*(1-Premissas!$B$9)*N($F5)</f>
        <v>883353.6</v>
      </c>
      <c r="M31" s="19" t="n">
        <f aca="false">M22*(1-Premissas!$B$9)*N($F5)</f>
        <v>927521.28</v>
      </c>
      <c r="N31" s="19" t="n">
        <f aca="false">SUM(B31:M31)</f>
        <v>8833536</v>
      </c>
    </row>
    <row r="32" customFormat="false" ht="15" hidden="false" customHeight="false" outlineLevel="0" collapsed="false">
      <c r="A32" s="7" t="str">
        <f aca="false">A15</f>
        <v>Serviços técnicos</v>
      </c>
      <c r="B32" s="19" t="n">
        <f aca="false">B23*(1-Premissas!$B$9)*N($F6)</f>
        <v>157225.95</v>
      </c>
      <c r="C32" s="19" t="n">
        <f aca="false">C23*(1-Premissas!$B$9)*N($F6)</f>
        <v>168456.375</v>
      </c>
      <c r="D32" s="19" t="n">
        <f aca="false">D23*(1-Premissas!$B$9)*N($F6)</f>
        <v>190917.225</v>
      </c>
      <c r="E32" s="19" t="n">
        <f aca="false">E23*(1-Premissas!$B$9)*N($F6)</f>
        <v>190917.225</v>
      </c>
      <c r="F32" s="19" t="n">
        <f aca="false">F23*(1-Premissas!$B$9)*N($F6)</f>
        <v>190917.225</v>
      </c>
      <c r="G32" s="19" t="n">
        <f aca="false">G23*(1-Premissas!$B$9)*N($F6)</f>
        <v>179686.8</v>
      </c>
      <c r="H32" s="19" t="n">
        <f aca="false">H23*(1-Premissas!$B$9)*N($F6)</f>
        <v>179686.8</v>
      </c>
      <c r="I32" s="19" t="n">
        <f aca="false">I23*(1-Premissas!$B$9)*N($F6)</f>
        <v>190917.225</v>
      </c>
      <c r="J32" s="19" t="n">
        <f aca="false">J23*(1-Premissas!$B$9)*N($F6)</f>
        <v>190917.225</v>
      </c>
      <c r="K32" s="19" t="n">
        <f aca="false">K23*(1-Premissas!$B$9)*N($F6)</f>
        <v>202147.65</v>
      </c>
      <c r="L32" s="19" t="n">
        <f aca="false">L23*(1-Premissas!$B$9)*N($F6)</f>
        <v>202147.65</v>
      </c>
      <c r="M32" s="19" t="n">
        <f aca="false">M23*(1-Premissas!$B$9)*N($F6)</f>
        <v>202147.65</v>
      </c>
      <c r="N32" s="19" t="n">
        <f aca="false">SUM(B32:M32)</f>
        <v>2246085</v>
      </c>
    </row>
    <row r="33" customFormat="false" ht="15" hidden="false" customHeight="false" outlineLevel="0" collapsed="false">
      <c r="A33" s="7" t="str">
        <f aca="false">A16</f>
        <v>Contratos recorrentes</v>
      </c>
      <c r="B33" s="19" t="n">
        <f aca="false">B24*(1-Premissas!$B$9)*N($F7)</f>
        <v>59570.775</v>
      </c>
      <c r="C33" s="19" t="n">
        <f aca="false">C24*(1-Premissas!$B$9)*N($F7)</f>
        <v>60365.052</v>
      </c>
      <c r="D33" s="19" t="n">
        <f aca="false">D24*(1-Premissas!$B$9)*N($F7)</f>
        <v>61953.606</v>
      </c>
      <c r="E33" s="19" t="n">
        <f aca="false">E24*(1-Premissas!$B$9)*N($F7)</f>
        <v>63542.16</v>
      </c>
      <c r="F33" s="19" t="n">
        <f aca="false">F24*(1-Premissas!$B$9)*N($F7)</f>
        <v>65130.714</v>
      </c>
      <c r="G33" s="19" t="n">
        <f aca="false">G24*(1-Premissas!$B$9)*N($F7)</f>
        <v>65924.991</v>
      </c>
      <c r="H33" s="19" t="n">
        <f aca="false">H24*(1-Premissas!$B$9)*N($F7)</f>
        <v>66719.268</v>
      </c>
      <c r="I33" s="19" t="n">
        <f aca="false">I24*(1-Premissas!$B$9)*N($F7)</f>
        <v>67513.545</v>
      </c>
      <c r="J33" s="19" t="n">
        <f aca="false">J24*(1-Premissas!$B$9)*N($F7)</f>
        <v>68307.822</v>
      </c>
      <c r="K33" s="19" t="n">
        <f aca="false">K24*(1-Premissas!$B$9)*N($F7)</f>
        <v>70690.653</v>
      </c>
      <c r="L33" s="19" t="n">
        <f aca="false">L24*(1-Premissas!$B$9)*N($F7)</f>
        <v>71484.93</v>
      </c>
      <c r="M33" s="19" t="n">
        <f aca="false">M24*(1-Premissas!$B$9)*N($F7)</f>
        <v>73073.484</v>
      </c>
      <c r="N33" s="19" t="n">
        <f aca="false">SUM(B33:M33)</f>
        <v>794277</v>
      </c>
    </row>
    <row r="34" customFormat="false" ht="15" hidden="false" customHeight="false" outlineLevel="0" collapsed="false">
      <c r="A34" s="7" t="str">
        <f aca="false">A17</f>
        <v/>
      </c>
      <c r="B34" s="19" t="n">
        <f aca="false">B25*(1-Premissas!$B$9)*N($F8)</f>
        <v>0</v>
      </c>
      <c r="C34" s="19" t="n">
        <f aca="false">C25*(1-Premissas!$B$9)*N($F8)</f>
        <v>0</v>
      </c>
      <c r="D34" s="19" t="n">
        <f aca="false">D25*(1-Premissas!$B$9)*N($F8)</f>
        <v>0</v>
      </c>
      <c r="E34" s="19" t="n">
        <f aca="false">E25*(1-Premissas!$B$9)*N($F8)</f>
        <v>0</v>
      </c>
      <c r="F34" s="19" t="n">
        <f aca="false">F25*(1-Premissas!$B$9)*N($F8)</f>
        <v>0</v>
      </c>
      <c r="G34" s="19" t="n">
        <f aca="false">G25*(1-Premissas!$B$9)*N($F8)</f>
        <v>0</v>
      </c>
      <c r="H34" s="19" t="n">
        <f aca="false">H25*(1-Premissas!$B$9)*N($F8)</f>
        <v>0</v>
      </c>
      <c r="I34" s="19" t="n">
        <f aca="false">I25*(1-Premissas!$B$9)*N($F8)</f>
        <v>0</v>
      </c>
      <c r="J34" s="19" t="n">
        <f aca="false">J25*(1-Premissas!$B$9)*N($F8)</f>
        <v>0</v>
      </c>
      <c r="K34" s="19" t="n">
        <f aca="false">K25*(1-Premissas!$B$9)*N($F8)</f>
        <v>0</v>
      </c>
      <c r="L34" s="19" t="n">
        <f aca="false">L25*(1-Premissas!$B$9)*N($F8)</f>
        <v>0</v>
      </c>
      <c r="M34" s="19" t="n">
        <f aca="false">M25*(1-Premissas!$B$9)*N($F8)</f>
        <v>0</v>
      </c>
      <c r="N34" s="19" t="n">
        <f aca="false">SUM(B34:M34)</f>
        <v>0</v>
      </c>
    </row>
    <row r="35" customFormat="false" ht="15" hidden="false" customHeight="false" outlineLevel="0" collapsed="false">
      <c r="A35" s="7" t="str">
        <f aca="false">A18</f>
        <v/>
      </c>
      <c r="B35" s="19" t="n">
        <f aca="false">B26*(1-Premissas!$B$9)*N($F9)</f>
        <v>0</v>
      </c>
      <c r="C35" s="19" t="n">
        <f aca="false">C26*(1-Premissas!$B$9)*N($F9)</f>
        <v>0</v>
      </c>
      <c r="D35" s="19" t="n">
        <f aca="false">D26*(1-Premissas!$B$9)*N($F9)</f>
        <v>0</v>
      </c>
      <c r="E35" s="19" t="n">
        <f aca="false">E26*(1-Premissas!$B$9)*N($F9)</f>
        <v>0</v>
      </c>
      <c r="F35" s="19" t="n">
        <f aca="false">F26*(1-Premissas!$B$9)*N($F9)</f>
        <v>0</v>
      </c>
      <c r="G35" s="19" t="n">
        <f aca="false">G26*(1-Premissas!$B$9)*N($F9)</f>
        <v>0</v>
      </c>
      <c r="H35" s="19" t="n">
        <f aca="false">H26*(1-Premissas!$B$9)*N($F9)</f>
        <v>0</v>
      </c>
      <c r="I35" s="19" t="n">
        <f aca="false">I26*(1-Premissas!$B$9)*N($F9)</f>
        <v>0</v>
      </c>
      <c r="J35" s="19" t="n">
        <f aca="false">J26*(1-Premissas!$B$9)*N($F9)</f>
        <v>0</v>
      </c>
      <c r="K35" s="19" t="n">
        <f aca="false">K26*(1-Premissas!$B$9)*N($F9)</f>
        <v>0</v>
      </c>
      <c r="L35" s="19" t="n">
        <f aca="false">L26*(1-Premissas!$B$9)*N($F9)</f>
        <v>0</v>
      </c>
      <c r="M35" s="19" t="n">
        <f aca="false">M26*(1-Premissas!$B$9)*N($F9)</f>
        <v>0</v>
      </c>
      <c r="N35" s="19" t="n">
        <f aca="false">SUM(B35:M35)</f>
        <v>0</v>
      </c>
    </row>
    <row r="36" customFormat="false" ht="15" hidden="false" customHeight="false" outlineLevel="0" collapsed="false">
      <c r="A36" s="8" t="s">
        <v>87</v>
      </c>
      <c r="B36" s="20" t="n">
        <f aca="false">SUM(B31:B35)</f>
        <v>790976.565</v>
      </c>
      <c r="C36" s="20" t="n">
        <f aca="false">SUM(C31:C35)</f>
        <v>803001.267</v>
      </c>
      <c r="D36" s="20" t="n">
        <f aca="false">SUM(D31:D35)</f>
        <v>959553.711</v>
      </c>
      <c r="E36" s="20" t="n">
        <f aca="false">SUM(E31:E35)</f>
        <v>961142.265</v>
      </c>
      <c r="F36" s="20" t="n">
        <f aca="false">SUM(F31:F35)</f>
        <v>1006898.499</v>
      </c>
      <c r="G36" s="20" t="n">
        <f aca="false">SUM(G31:G35)</f>
        <v>952294.671</v>
      </c>
      <c r="H36" s="20" t="n">
        <f aca="false">SUM(H31:H35)</f>
        <v>953088.948</v>
      </c>
      <c r="I36" s="20" t="n">
        <f aca="false">SUM(I31:I35)</f>
        <v>1009281.33</v>
      </c>
      <c r="J36" s="20" t="n">
        <f aca="false">SUM(J31:J35)</f>
        <v>1010075.607</v>
      </c>
      <c r="K36" s="20" t="n">
        <f aca="false">SUM(K31:K35)</f>
        <v>1067856.543</v>
      </c>
      <c r="L36" s="20" t="n">
        <f aca="false">SUM(L31:L35)</f>
        <v>1156986.18</v>
      </c>
      <c r="M36" s="20" t="n">
        <f aca="false">SUM(M31:M35)</f>
        <v>1202742.414</v>
      </c>
      <c r="N36" s="20" t="n">
        <f aca="false">SUM(N31:N35)</f>
        <v>11873898</v>
      </c>
    </row>
    <row r="38" customFormat="false" ht="15" hidden="false" customHeight="false" outlineLevel="0" collapsed="false">
      <c r="A38" s="11" t="s">
        <v>20</v>
      </c>
    </row>
  </sheetData>
  <conditionalFormatting sqref="O14:O18">
    <cfRule type="cellIs" priority="2" operator="equal" aboveAverage="0" equalAverage="0" bottom="0" percent="0" rank="0" text="" dxfId="0">
      <formula>"Ajuste para 100%"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7"/>
    <col collapsed="false" customWidth="true" hidden="false" outlineLevel="0" max="5" min="4" style="0" width="14"/>
    <col collapsed="false" customWidth="true" hidden="false" outlineLevel="0" max="6" min="6" style="0" width="11"/>
    <col collapsed="false" customWidth="true" hidden="false" outlineLevel="0" max="18" min="7" style="0" width="12"/>
    <col collapsed="false" customWidth="true" hidden="false" outlineLevel="0" max="19" min="19" style="0" width="14"/>
  </cols>
  <sheetData>
    <row r="1" customFormat="false" ht="18.55" hidden="false" customHeight="false" outlineLevel="0" collapsed="false">
      <c r="A1" s="1" t="s">
        <v>88</v>
      </c>
    </row>
    <row r="2" customFormat="false" ht="15" hidden="false" customHeight="false" outlineLevel="0" collapsed="false">
      <c r="A2" s="2" t="s">
        <v>89</v>
      </c>
    </row>
    <row r="4" customFormat="false" ht="15" hidden="false" customHeight="false" outlineLevel="0" collapsed="false">
      <c r="F4" s="23" t="s">
        <v>90</v>
      </c>
      <c r="G4" s="24" t="n">
        <v>1</v>
      </c>
      <c r="H4" s="24" t="n">
        <v>2</v>
      </c>
      <c r="I4" s="24" t="n">
        <v>3</v>
      </c>
      <c r="J4" s="24" t="n">
        <v>4</v>
      </c>
      <c r="K4" s="24" t="n">
        <v>5</v>
      </c>
      <c r="L4" s="24" t="n">
        <v>6</v>
      </c>
      <c r="M4" s="24" t="n">
        <v>7</v>
      </c>
      <c r="N4" s="24" t="n">
        <v>8</v>
      </c>
      <c r="O4" s="24" t="n">
        <v>9</v>
      </c>
      <c r="P4" s="24" t="n">
        <v>10</v>
      </c>
      <c r="Q4" s="24" t="n">
        <v>11</v>
      </c>
      <c r="R4" s="24" t="n">
        <v>12</v>
      </c>
    </row>
    <row r="5" customFormat="false" ht="30" hidden="false" customHeight="true" outlineLevel="0" collapsed="false">
      <c r="A5" s="12" t="s">
        <v>91</v>
      </c>
      <c r="B5" s="13" t="s">
        <v>92</v>
      </c>
      <c r="C5" s="13" t="s">
        <v>93</v>
      </c>
      <c r="D5" s="13" t="s">
        <v>94</v>
      </c>
      <c r="E5" s="13" t="s">
        <v>95</v>
      </c>
      <c r="F5" s="13" t="s">
        <v>96</v>
      </c>
      <c r="G5" s="13" t="s">
        <v>32</v>
      </c>
      <c r="H5" s="13" t="s">
        <v>36</v>
      </c>
      <c r="I5" s="13" t="s">
        <v>40</v>
      </c>
      <c r="J5" s="13" t="s">
        <v>44</v>
      </c>
      <c r="K5" s="13" t="s">
        <v>48</v>
      </c>
      <c r="L5" s="13" t="s">
        <v>51</v>
      </c>
      <c r="M5" s="13" t="s">
        <v>54</v>
      </c>
      <c r="N5" s="13" t="s">
        <v>57</v>
      </c>
      <c r="O5" s="13" t="s">
        <v>60</v>
      </c>
      <c r="P5" s="13" t="s">
        <v>63</v>
      </c>
      <c r="Q5" s="13" t="s">
        <v>66</v>
      </c>
      <c r="R5" s="13" t="s">
        <v>67</v>
      </c>
      <c r="S5" s="13" t="s">
        <v>84</v>
      </c>
    </row>
    <row r="6" customFormat="false" ht="15" hidden="false" customHeight="false" outlineLevel="0" collapsed="false">
      <c r="A6" s="6" t="s">
        <v>97</v>
      </c>
      <c r="B6" s="6" t="s">
        <v>37</v>
      </c>
      <c r="C6" s="25" t="n">
        <v>1</v>
      </c>
      <c r="D6" s="17" t="n">
        <v>28000</v>
      </c>
      <c r="E6" s="17" t="n">
        <v>2500</v>
      </c>
      <c r="F6" s="14" t="n">
        <v>1</v>
      </c>
      <c r="G6" s="19" t="n">
        <f aca="false">IF(OR($C6="",G$4&lt;$F6),0,$C6*($D6*(1+IF(G$4&gt;=Premissas!$B$11,Premissas!$B$10,0))*(1+Premissas!$B$12)+$E6))</f>
        <v>50660</v>
      </c>
      <c r="H6" s="19" t="n">
        <f aca="false">IF(OR($C6="",H$4&lt;$F6),0,$C6*($D6*(1+IF(H$4&gt;=Premissas!$B$11,Premissas!$B$10,0))*(1+Premissas!$B$12)+$E6))</f>
        <v>50660</v>
      </c>
      <c r="I6" s="19" t="n">
        <f aca="false">IF(OR($C6="",I$4&lt;$F6),0,$C6*($D6*(1+IF(I$4&gt;=Premissas!$B$11,Premissas!$B$10,0))*(1+Premissas!$B$12)+$E6))</f>
        <v>50660</v>
      </c>
      <c r="J6" s="19" t="n">
        <f aca="false">IF(OR($C6="",J$4&lt;$F6),0,$C6*($D6*(1+IF(J$4&gt;=Premissas!$B$11,Premissas!$B$10,0))*(1+Premissas!$B$12)+$E6))</f>
        <v>50660</v>
      </c>
      <c r="K6" s="19" t="n">
        <f aca="false">IF(OR($C6="",K$4&lt;$F6),0,$C6*($D6*(1+IF(K$4&gt;=Premissas!$B$11,Premissas!$B$10,0))*(1+Premissas!$B$12)+$E6))</f>
        <v>53308.8</v>
      </c>
      <c r="L6" s="19" t="n">
        <f aca="false">IF(OR($C6="",L$4&lt;$F6),0,$C6*($D6*(1+IF(L$4&gt;=Premissas!$B$11,Premissas!$B$10,0))*(1+Premissas!$B$12)+$E6))</f>
        <v>53308.8</v>
      </c>
      <c r="M6" s="19" t="n">
        <f aca="false">IF(OR($C6="",M$4&lt;$F6),0,$C6*($D6*(1+IF(M$4&gt;=Premissas!$B$11,Premissas!$B$10,0))*(1+Premissas!$B$12)+$E6))</f>
        <v>53308.8</v>
      </c>
      <c r="N6" s="19" t="n">
        <f aca="false">IF(OR($C6="",N$4&lt;$F6),0,$C6*($D6*(1+IF(N$4&gt;=Premissas!$B$11,Premissas!$B$10,0))*(1+Premissas!$B$12)+$E6))</f>
        <v>53308.8</v>
      </c>
      <c r="O6" s="19" t="n">
        <f aca="false">IF(OR($C6="",O$4&lt;$F6),0,$C6*($D6*(1+IF(O$4&gt;=Premissas!$B$11,Premissas!$B$10,0))*(1+Premissas!$B$12)+$E6))</f>
        <v>53308.8</v>
      </c>
      <c r="P6" s="19" t="n">
        <f aca="false">IF(OR($C6="",P$4&lt;$F6),0,$C6*($D6*(1+IF(P$4&gt;=Premissas!$B$11,Premissas!$B$10,0))*(1+Premissas!$B$12)+$E6))</f>
        <v>53308.8</v>
      </c>
      <c r="Q6" s="19" t="n">
        <f aca="false">IF(OR($C6="",Q$4&lt;$F6),0,$C6*($D6*(1+IF(Q$4&gt;=Premissas!$B$11,Premissas!$B$10,0))*(1+Premissas!$B$12)+$E6))</f>
        <v>53308.8</v>
      </c>
      <c r="R6" s="19" t="n">
        <f aca="false">IF(OR($C6="",R$4&lt;$F6),0,$C6*($D6*(1+IF(R$4&gt;=Premissas!$B$11,Premissas!$B$10,0))*(1+Premissas!$B$12)+$E6))</f>
        <v>53308.8</v>
      </c>
      <c r="S6" s="19" t="n">
        <f aca="false">SUM(G6:R6)</f>
        <v>629110.4</v>
      </c>
    </row>
    <row r="7" customFormat="false" ht="15" hidden="false" customHeight="false" outlineLevel="0" collapsed="false">
      <c r="A7" s="6" t="s">
        <v>98</v>
      </c>
      <c r="B7" s="6" t="s">
        <v>33</v>
      </c>
      <c r="C7" s="25" t="n">
        <v>1</v>
      </c>
      <c r="D7" s="17" t="n">
        <v>16000</v>
      </c>
      <c r="E7" s="17" t="n">
        <v>1800</v>
      </c>
      <c r="F7" s="14" t="n">
        <v>1</v>
      </c>
      <c r="G7" s="19" t="n">
        <f aca="false">IF(OR($C7="",G$4&lt;$F7),0,$C7*($D7*(1+IF(G$4&gt;=Premissas!$B$11,Premissas!$B$10,0))*(1+Premissas!$B$12)+$E7))</f>
        <v>29320</v>
      </c>
      <c r="H7" s="19" t="n">
        <f aca="false">IF(OR($C7="",H$4&lt;$F7),0,$C7*($D7*(1+IF(H$4&gt;=Premissas!$B$11,Premissas!$B$10,0))*(1+Premissas!$B$12)+$E7))</f>
        <v>29320</v>
      </c>
      <c r="I7" s="19" t="n">
        <f aca="false">IF(OR($C7="",I$4&lt;$F7),0,$C7*($D7*(1+IF(I$4&gt;=Premissas!$B$11,Premissas!$B$10,0))*(1+Premissas!$B$12)+$E7))</f>
        <v>29320</v>
      </c>
      <c r="J7" s="19" t="n">
        <f aca="false">IF(OR($C7="",J$4&lt;$F7),0,$C7*($D7*(1+IF(J$4&gt;=Premissas!$B$11,Premissas!$B$10,0))*(1+Premissas!$B$12)+$E7))</f>
        <v>29320</v>
      </c>
      <c r="K7" s="19" t="n">
        <f aca="false">IF(OR($C7="",K$4&lt;$F7),0,$C7*($D7*(1+IF(K$4&gt;=Premissas!$B$11,Premissas!$B$10,0))*(1+Premissas!$B$12)+$E7))</f>
        <v>30833.6</v>
      </c>
      <c r="L7" s="19" t="n">
        <f aca="false">IF(OR($C7="",L$4&lt;$F7),0,$C7*($D7*(1+IF(L$4&gt;=Premissas!$B$11,Premissas!$B$10,0))*(1+Premissas!$B$12)+$E7))</f>
        <v>30833.6</v>
      </c>
      <c r="M7" s="19" t="n">
        <f aca="false">IF(OR($C7="",M$4&lt;$F7),0,$C7*($D7*(1+IF(M$4&gt;=Premissas!$B$11,Premissas!$B$10,0))*(1+Premissas!$B$12)+$E7))</f>
        <v>30833.6</v>
      </c>
      <c r="N7" s="19" t="n">
        <f aca="false">IF(OR($C7="",N$4&lt;$F7),0,$C7*($D7*(1+IF(N$4&gt;=Premissas!$B$11,Premissas!$B$10,0))*(1+Premissas!$B$12)+$E7))</f>
        <v>30833.6</v>
      </c>
      <c r="O7" s="19" t="n">
        <f aca="false">IF(OR($C7="",O$4&lt;$F7),0,$C7*($D7*(1+IF(O$4&gt;=Premissas!$B$11,Premissas!$B$10,0))*(1+Premissas!$B$12)+$E7))</f>
        <v>30833.6</v>
      </c>
      <c r="P7" s="19" t="n">
        <f aca="false">IF(OR($C7="",P$4&lt;$F7),0,$C7*($D7*(1+IF(P$4&gt;=Premissas!$B$11,Premissas!$B$10,0))*(1+Premissas!$B$12)+$E7))</f>
        <v>30833.6</v>
      </c>
      <c r="Q7" s="19" t="n">
        <f aca="false">IF(OR($C7="",Q$4&lt;$F7),0,$C7*($D7*(1+IF(Q$4&gt;=Premissas!$B$11,Premissas!$B$10,0))*(1+Premissas!$B$12)+$E7))</f>
        <v>30833.6</v>
      </c>
      <c r="R7" s="19" t="n">
        <f aca="false">IF(OR($C7="",R$4&lt;$F7),0,$C7*($D7*(1+IF(R$4&gt;=Premissas!$B$11,Premissas!$B$10,0))*(1+Premissas!$B$12)+$E7))</f>
        <v>30833.6</v>
      </c>
      <c r="S7" s="19" t="n">
        <f aca="false">SUM(G7:R7)</f>
        <v>363948.8</v>
      </c>
    </row>
    <row r="8" customFormat="false" ht="15" hidden="false" customHeight="false" outlineLevel="0" collapsed="false">
      <c r="A8" s="6" t="s">
        <v>99</v>
      </c>
      <c r="B8" s="6" t="s">
        <v>33</v>
      </c>
      <c r="C8" s="25" t="n">
        <v>8</v>
      </c>
      <c r="D8" s="17" t="n">
        <v>5500</v>
      </c>
      <c r="E8" s="17" t="n">
        <v>1200</v>
      </c>
      <c r="F8" s="14" t="n">
        <v>1</v>
      </c>
      <c r="G8" s="19" t="n">
        <f aca="false">IF(OR($C8="",G$4&lt;$F8),0,$C8*($D8*(1+IF(G$4&gt;=Premissas!$B$11,Premissas!$B$10,0))*(1+Premissas!$B$12)+$E8))</f>
        <v>85280</v>
      </c>
      <c r="H8" s="19" t="n">
        <f aca="false">IF(OR($C8="",H$4&lt;$F8),0,$C8*($D8*(1+IF(H$4&gt;=Premissas!$B$11,Premissas!$B$10,0))*(1+Premissas!$B$12)+$E8))</f>
        <v>85280</v>
      </c>
      <c r="I8" s="19" t="n">
        <f aca="false">IF(OR($C8="",I$4&lt;$F8),0,$C8*($D8*(1+IF(I$4&gt;=Premissas!$B$11,Premissas!$B$10,0))*(1+Premissas!$B$12)+$E8))</f>
        <v>85280</v>
      </c>
      <c r="J8" s="19" t="n">
        <f aca="false">IF(OR($C8="",J$4&lt;$F8),0,$C8*($D8*(1+IF(J$4&gt;=Premissas!$B$11,Premissas!$B$10,0))*(1+Premissas!$B$12)+$E8))</f>
        <v>85280</v>
      </c>
      <c r="K8" s="19" t="n">
        <f aca="false">IF(OR($C8="",K$4&lt;$F8),0,$C8*($D8*(1+IF(K$4&gt;=Premissas!$B$11,Premissas!$B$10,0))*(1+Premissas!$B$12)+$E8))</f>
        <v>89442.4</v>
      </c>
      <c r="L8" s="19" t="n">
        <f aca="false">IF(OR($C8="",L$4&lt;$F8),0,$C8*($D8*(1+IF(L$4&gt;=Premissas!$B$11,Premissas!$B$10,0))*(1+Premissas!$B$12)+$E8))</f>
        <v>89442.4</v>
      </c>
      <c r="M8" s="19" t="n">
        <f aca="false">IF(OR($C8="",M$4&lt;$F8),0,$C8*($D8*(1+IF(M$4&gt;=Premissas!$B$11,Premissas!$B$10,0))*(1+Premissas!$B$12)+$E8))</f>
        <v>89442.4</v>
      </c>
      <c r="N8" s="19" t="n">
        <f aca="false">IF(OR($C8="",N$4&lt;$F8),0,$C8*($D8*(1+IF(N$4&gt;=Premissas!$B$11,Premissas!$B$10,0))*(1+Premissas!$B$12)+$E8))</f>
        <v>89442.4</v>
      </c>
      <c r="O8" s="19" t="n">
        <f aca="false">IF(OR($C8="",O$4&lt;$F8),0,$C8*($D8*(1+IF(O$4&gt;=Premissas!$B$11,Premissas!$B$10,0))*(1+Premissas!$B$12)+$E8))</f>
        <v>89442.4</v>
      </c>
      <c r="P8" s="19" t="n">
        <f aca="false">IF(OR($C8="",P$4&lt;$F8),0,$C8*($D8*(1+IF(P$4&gt;=Premissas!$B$11,Premissas!$B$10,0))*(1+Premissas!$B$12)+$E8))</f>
        <v>89442.4</v>
      </c>
      <c r="Q8" s="19" t="n">
        <f aca="false">IF(OR($C8="",Q$4&lt;$F8),0,$C8*($D8*(1+IF(Q$4&gt;=Premissas!$B$11,Premissas!$B$10,0))*(1+Premissas!$B$12)+$E8))</f>
        <v>89442.4</v>
      </c>
      <c r="R8" s="19" t="n">
        <f aca="false">IF(OR($C8="",R$4&lt;$F8),0,$C8*($D8*(1+IF(R$4&gt;=Premissas!$B$11,Premissas!$B$10,0))*(1+Premissas!$B$12)+$E8))</f>
        <v>89442.4</v>
      </c>
      <c r="S8" s="19" t="n">
        <f aca="false">SUM(G8:R8)</f>
        <v>1056659.2</v>
      </c>
    </row>
    <row r="9" customFormat="false" ht="15" hidden="false" customHeight="false" outlineLevel="0" collapsed="false">
      <c r="A9" s="6" t="s">
        <v>100</v>
      </c>
      <c r="B9" s="6" t="s">
        <v>37</v>
      </c>
      <c r="C9" s="25" t="n">
        <v>2</v>
      </c>
      <c r="D9" s="17" t="n">
        <v>7200</v>
      </c>
      <c r="E9" s="17" t="n">
        <v>1200</v>
      </c>
      <c r="F9" s="14" t="n">
        <v>1</v>
      </c>
      <c r="G9" s="19" t="n">
        <f aca="false">IF(OR($C9="",G$4&lt;$F9),0,$C9*($D9*(1+IF(G$4&gt;=Premissas!$B$11,Premissas!$B$10,0))*(1+Premissas!$B$12)+$E9))</f>
        <v>27168</v>
      </c>
      <c r="H9" s="19" t="n">
        <f aca="false">IF(OR($C9="",H$4&lt;$F9),0,$C9*($D9*(1+IF(H$4&gt;=Premissas!$B$11,Premissas!$B$10,0))*(1+Premissas!$B$12)+$E9))</f>
        <v>27168</v>
      </c>
      <c r="I9" s="19" t="n">
        <f aca="false">IF(OR($C9="",I$4&lt;$F9),0,$C9*($D9*(1+IF(I$4&gt;=Premissas!$B$11,Premissas!$B$10,0))*(1+Premissas!$B$12)+$E9))</f>
        <v>27168</v>
      </c>
      <c r="J9" s="19" t="n">
        <f aca="false">IF(OR($C9="",J$4&lt;$F9),0,$C9*($D9*(1+IF(J$4&gt;=Premissas!$B$11,Premissas!$B$10,0))*(1+Premissas!$B$12)+$E9))</f>
        <v>27168</v>
      </c>
      <c r="K9" s="19" t="n">
        <f aca="false">IF(OR($C9="",K$4&lt;$F9),0,$C9*($D9*(1+IF(K$4&gt;=Premissas!$B$11,Premissas!$B$10,0))*(1+Premissas!$B$12)+$E9))</f>
        <v>28530.24</v>
      </c>
      <c r="L9" s="19" t="n">
        <f aca="false">IF(OR($C9="",L$4&lt;$F9),0,$C9*($D9*(1+IF(L$4&gt;=Premissas!$B$11,Premissas!$B$10,0))*(1+Premissas!$B$12)+$E9))</f>
        <v>28530.24</v>
      </c>
      <c r="M9" s="19" t="n">
        <f aca="false">IF(OR($C9="",M$4&lt;$F9),0,$C9*($D9*(1+IF(M$4&gt;=Premissas!$B$11,Premissas!$B$10,0))*(1+Premissas!$B$12)+$E9))</f>
        <v>28530.24</v>
      </c>
      <c r="N9" s="19" t="n">
        <f aca="false">IF(OR($C9="",N$4&lt;$F9),0,$C9*($D9*(1+IF(N$4&gt;=Premissas!$B$11,Premissas!$B$10,0))*(1+Premissas!$B$12)+$E9))</f>
        <v>28530.24</v>
      </c>
      <c r="O9" s="19" t="n">
        <f aca="false">IF(OR($C9="",O$4&lt;$F9),0,$C9*($D9*(1+IF(O$4&gt;=Premissas!$B$11,Premissas!$B$10,0))*(1+Premissas!$B$12)+$E9))</f>
        <v>28530.24</v>
      </c>
      <c r="P9" s="19" t="n">
        <f aca="false">IF(OR($C9="",P$4&lt;$F9),0,$C9*($D9*(1+IF(P$4&gt;=Premissas!$B$11,Premissas!$B$10,0))*(1+Premissas!$B$12)+$E9))</f>
        <v>28530.24</v>
      </c>
      <c r="Q9" s="19" t="n">
        <f aca="false">IF(OR($C9="",Q$4&lt;$F9),0,$C9*($D9*(1+IF(Q$4&gt;=Premissas!$B$11,Premissas!$B$10,0))*(1+Premissas!$B$12)+$E9))</f>
        <v>28530.24</v>
      </c>
      <c r="R9" s="19" t="n">
        <f aca="false">IF(OR($C9="",R$4&lt;$F9),0,$C9*($D9*(1+IF(R$4&gt;=Premissas!$B$11,Premissas!$B$10,0))*(1+Premissas!$B$12)+$E9))</f>
        <v>28530.24</v>
      </c>
      <c r="S9" s="19" t="n">
        <f aca="false">SUM(G9:R9)</f>
        <v>336913.92</v>
      </c>
    </row>
    <row r="10" customFormat="false" ht="15" hidden="false" customHeight="false" outlineLevel="0" collapsed="false">
      <c r="A10" s="6" t="s">
        <v>101</v>
      </c>
      <c r="B10" s="6" t="s">
        <v>37</v>
      </c>
      <c r="C10" s="25" t="n">
        <v>3</v>
      </c>
      <c r="D10" s="17" t="n">
        <v>3600</v>
      </c>
      <c r="E10" s="17" t="n">
        <v>1000</v>
      </c>
      <c r="F10" s="14" t="n">
        <v>1</v>
      </c>
      <c r="G10" s="19" t="n">
        <f aca="false">IF(OR($C10="",G$4&lt;$F10),0,$C10*($D10*(1+IF(G$4&gt;=Premissas!$B$11,Premissas!$B$10,0))*(1+Premissas!$B$12)+$E10))</f>
        <v>21576</v>
      </c>
      <c r="H10" s="19" t="n">
        <f aca="false">IF(OR($C10="",H$4&lt;$F10),0,$C10*($D10*(1+IF(H$4&gt;=Premissas!$B$11,Premissas!$B$10,0))*(1+Premissas!$B$12)+$E10))</f>
        <v>21576</v>
      </c>
      <c r="I10" s="19" t="n">
        <f aca="false">IF(OR($C10="",I$4&lt;$F10),0,$C10*($D10*(1+IF(I$4&gt;=Premissas!$B$11,Premissas!$B$10,0))*(1+Premissas!$B$12)+$E10))</f>
        <v>21576</v>
      </c>
      <c r="J10" s="19" t="n">
        <f aca="false">IF(OR($C10="",J$4&lt;$F10),0,$C10*($D10*(1+IF(J$4&gt;=Premissas!$B$11,Premissas!$B$10,0))*(1+Premissas!$B$12)+$E10))</f>
        <v>21576</v>
      </c>
      <c r="K10" s="19" t="n">
        <f aca="false">IF(OR($C10="",K$4&lt;$F10),0,$C10*($D10*(1+IF(K$4&gt;=Premissas!$B$11,Premissas!$B$10,0))*(1+Premissas!$B$12)+$E10))</f>
        <v>22597.68</v>
      </c>
      <c r="L10" s="19" t="n">
        <f aca="false">IF(OR($C10="",L$4&lt;$F10),0,$C10*($D10*(1+IF(L$4&gt;=Premissas!$B$11,Premissas!$B$10,0))*(1+Premissas!$B$12)+$E10))</f>
        <v>22597.68</v>
      </c>
      <c r="M10" s="19" t="n">
        <f aca="false">IF(OR($C10="",M$4&lt;$F10),0,$C10*($D10*(1+IF(M$4&gt;=Premissas!$B$11,Premissas!$B$10,0))*(1+Premissas!$B$12)+$E10))</f>
        <v>22597.68</v>
      </c>
      <c r="N10" s="19" t="n">
        <f aca="false">IF(OR($C10="",N$4&lt;$F10),0,$C10*($D10*(1+IF(N$4&gt;=Premissas!$B$11,Premissas!$B$10,0))*(1+Premissas!$B$12)+$E10))</f>
        <v>22597.68</v>
      </c>
      <c r="O10" s="19" t="n">
        <f aca="false">IF(OR($C10="",O$4&lt;$F10),0,$C10*($D10*(1+IF(O$4&gt;=Premissas!$B$11,Premissas!$B$10,0))*(1+Premissas!$B$12)+$E10))</f>
        <v>22597.68</v>
      </c>
      <c r="P10" s="19" t="n">
        <f aca="false">IF(OR($C10="",P$4&lt;$F10),0,$C10*($D10*(1+IF(P$4&gt;=Premissas!$B$11,Premissas!$B$10,0))*(1+Premissas!$B$12)+$E10))</f>
        <v>22597.68</v>
      </c>
      <c r="Q10" s="19" t="n">
        <f aca="false">IF(OR($C10="",Q$4&lt;$F10),0,$C10*($D10*(1+IF(Q$4&gt;=Premissas!$B$11,Premissas!$B$10,0))*(1+Premissas!$B$12)+$E10))</f>
        <v>22597.68</v>
      </c>
      <c r="R10" s="19" t="n">
        <f aca="false">IF(OR($C10="",R$4&lt;$F10),0,$C10*($D10*(1+IF(R$4&gt;=Premissas!$B$11,Premissas!$B$10,0))*(1+Premissas!$B$12)+$E10))</f>
        <v>22597.68</v>
      </c>
      <c r="S10" s="19" t="n">
        <f aca="false">SUM(G10:R10)</f>
        <v>267085.44</v>
      </c>
    </row>
    <row r="11" customFormat="false" ht="15" hidden="false" customHeight="false" outlineLevel="0" collapsed="false">
      <c r="A11" s="6" t="s">
        <v>102</v>
      </c>
      <c r="B11" s="6" t="s">
        <v>41</v>
      </c>
      <c r="C11" s="25" t="n">
        <v>2</v>
      </c>
      <c r="D11" s="17" t="n">
        <v>9500</v>
      </c>
      <c r="E11" s="17" t="n">
        <v>1400</v>
      </c>
      <c r="F11" s="14" t="n">
        <v>1</v>
      </c>
      <c r="G11" s="19" t="n">
        <f aca="false">IF(OR($C11="",G$4&lt;$F11),0,$C11*($D11*(1+IF(G$4&gt;=Premissas!$B$11,Premissas!$B$10,0))*(1+Premissas!$B$12)+$E11))</f>
        <v>35480</v>
      </c>
      <c r="H11" s="19" t="n">
        <f aca="false">IF(OR($C11="",H$4&lt;$F11),0,$C11*($D11*(1+IF(H$4&gt;=Premissas!$B$11,Premissas!$B$10,0))*(1+Premissas!$B$12)+$E11))</f>
        <v>35480</v>
      </c>
      <c r="I11" s="19" t="n">
        <f aca="false">IF(OR($C11="",I$4&lt;$F11),0,$C11*($D11*(1+IF(I$4&gt;=Premissas!$B$11,Premissas!$B$10,0))*(1+Premissas!$B$12)+$E11))</f>
        <v>35480</v>
      </c>
      <c r="J11" s="19" t="n">
        <f aca="false">IF(OR($C11="",J$4&lt;$F11),0,$C11*($D11*(1+IF(J$4&gt;=Premissas!$B$11,Premissas!$B$10,0))*(1+Premissas!$B$12)+$E11))</f>
        <v>35480</v>
      </c>
      <c r="K11" s="19" t="n">
        <f aca="false">IF(OR($C11="",K$4&lt;$F11),0,$C11*($D11*(1+IF(K$4&gt;=Premissas!$B$11,Premissas!$B$10,0))*(1+Premissas!$B$12)+$E11))</f>
        <v>37277.4</v>
      </c>
      <c r="L11" s="19" t="n">
        <f aca="false">IF(OR($C11="",L$4&lt;$F11),0,$C11*($D11*(1+IF(L$4&gt;=Premissas!$B$11,Premissas!$B$10,0))*(1+Premissas!$B$12)+$E11))</f>
        <v>37277.4</v>
      </c>
      <c r="M11" s="19" t="n">
        <f aca="false">IF(OR($C11="",M$4&lt;$F11),0,$C11*($D11*(1+IF(M$4&gt;=Premissas!$B$11,Premissas!$B$10,0))*(1+Premissas!$B$12)+$E11))</f>
        <v>37277.4</v>
      </c>
      <c r="N11" s="19" t="n">
        <f aca="false">IF(OR($C11="",N$4&lt;$F11),0,$C11*($D11*(1+IF(N$4&gt;=Premissas!$B$11,Premissas!$B$10,0))*(1+Premissas!$B$12)+$E11))</f>
        <v>37277.4</v>
      </c>
      <c r="O11" s="19" t="n">
        <f aca="false">IF(OR($C11="",O$4&lt;$F11),0,$C11*($D11*(1+IF(O$4&gt;=Premissas!$B$11,Premissas!$B$10,0))*(1+Premissas!$B$12)+$E11))</f>
        <v>37277.4</v>
      </c>
      <c r="P11" s="19" t="n">
        <f aca="false">IF(OR($C11="",P$4&lt;$F11),0,$C11*($D11*(1+IF(P$4&gt;=Premissas!$B$11,Premissas!$B$10,0))*(1+Premissas!$B$12)+$E11))</f>
        <v>37277.4</v>
      </c>
      <c r="Q11" s="19" t="n">
        <f aca="false">IF(OR($C11="",Q$4&lt;$F11),0,$C11*($D11*(1+IF(Q$4&gt;=Premissas!$B$11,Premissas!$B$10,0))*(1+Premissas!$B$12)+$E11))</f>
        <v>37277.4</v>
      </c>
      <c r="R11" s="19" t="n">
        <f aca="false">IF(OR($C11="",R$4&lt;$F11),0,$C11*($D11*(1+IF(R$4&gt;=Premissas!$B$11,Premissas!$B$10,0))*(1+Premissas!$B$12)+$E11))</f>
        <v>37277.4</v>
      </c>
      <c r="S11" s="19" t="n">
        <f aca="false">SUM(G11:R11)</f>
        <v>440139.2</v>
      </c>
    </row>
    <row r="12" customFormat="false" ht="15" hidden="false" customHeight="false" outlineLevel="0" collapsed="false">
      <c r="A12" s="6" t="s">
        <v>103</v>
      </c>
      <c r="B12" s="6" t="s">
        <v>41</v>
      </c>
      <c r="C12" s="25" t="n">
        <v>16</v>
      </c>
      <c r="D12" s="17" t="n">
        <v>4300</v>
      </c>
      <c r="E12" s="17" t="n">
        <v>1100</v>
      </c>
      <c r="F12" s="14" t="n">
        <v>1</v>
      </c>
      <c r="G12" s="19" t="n">
        <f aca="false">IF(OR($C12="",G$4&lt;$F12),0,$C12*($D12*(1+IF(G$4&gt;=Premissas!$B$11,Premissas!$B$10,0))*(1+Premissas!$B$12)+$E12))</f>
        <v>135936</v>
      </c>
      <c r="H12" s="19" t="n">
        <f aca="false">IF(OR($C12="",H$4&lt;$F12),0,$C12*($D12*(1+IF(H$4&gt;=Premissas!$B$11,Premissas!$B$10,0))*(1+Premissas!$B$12)+$E12))</f>
        <v>135936</v>
      </c>
      <c r="I12" s="19" t="n">
        <f aca="false">IF(OR($C12="",I$4&lt;$F12),0,$C12*($D12*(1+IF(I$4&gt;=Premissas!$B$11,Premissas!$B$10,0))*(1+Premissas!$B$12)+$E12))</f>
        <v>135936</v>
      </c>
      <c r="J12" s="19" t="n">
        <f aca="false">IF(OR($C12="",J$4&lt;$F12),0,$C12*($D12*(1+IF(J$4&gt;=Premissas!$B$11,Premissas!$B$10,0))*(1+Premissas!$B$12)+$E12))</f>
        <v>135936</v>
      </c>
      <c r="K12" s="19" t="n">
        <f aca="false">IF(OR($C12="",K$4&lt;$F12),0,$C12*($D12*(1+IF(K$4&gt;=Premissas!$B$11,Premissas!$B$10,0))*(1+Premissas!$B$12)+$E12))</f>
        <v>142444.48</v>
      </c>
      <c r="L12" s="19" t="n">
        <f aca="false">IF(OR($C12="",L$4&lt;$F12),0,$C12*($D12*(1+IF(L$4&gt;=Premissas!$B$11,Premissas!$B$10,0))*(1+Premissas!$B$12)+$E12))</f>
        <v>142444.48</v>
      </c>
      <c r="M12" s="19" t="n">
        <f aca="false">IF(OR($C12="",M$4&lt;$F12),0,$C12*($D12*(1+IF(M$4&gt;=Premissas!$B$11,Premissas!$B$10,0))*(1+Premissas!$B$12)+$E12))</f>
        <v>142444.48</v>
      </c>
      <c r="N12" s="19" t="n">
        <f aca="false">IF(OR($C12="",N$4&lt;$F12),0,$C12*($D12*(1+IF(N$4&gt;=Premissas!$B$11,Premissas!$B$10,0))*(1+Premissas!$B$12)+$E12))</f>
        <v>142444.48</v>
      </c>
      <c r="O12" s="19" t="n">
        <f aca="false">IF(OR($C12="",O$4&lt;$F12),0,$C12*($D12*(1+IF(O$4&gt;=Premissas!$B$11,Premissas!$B$10,0))*(1+Premissas!$B$12)+$E12))</f>
        <v>142444.48</v>
      </c>
      <c r="P12" s="19" t="n">
        <f aca="false">IF(OR($C12="",P$4&lt;$F12),0,$C12*($D12*(1+IF(P$4&gt;=Premissas!$B$11,Premissas!$B$10,0))*(1+Premissas!$B$12)+$E12))</f>
        <v>142444.48</v>
      </c>
      <c r="Q12" s="19" t="n">
        <f aca="false">IF(OR($C12="",Q$4&lt;$F12),0,$C12*($D12*(1+IF(Q$4&gt;=Premissas!$B$11,Premissas!$B$10,0))*(1+Premissas!$B$12)+$E12))</f>
        <v>142444.48</v>
      </c>
      <c r="R12" s="19" t="n">
        <f aca="false">IF(OR($C12="",R$4&lt;$F12),0,$C12*($D12*(1+IF(R$4&gt;=Premissas!$B$11,Premissas!$B$10,0))*(1+Premissas!$B$12)+$E12))</f>
        <v>142444.48</v>
      </c>
      <c r="S12" s="19" t="n">
        <f aca="false">SUM(G12:R12)</f>
        <v>1683299.84</v>
      </c>
    </row>
    <row r="13" customFormat="false" ht="15" hidden="false" customHeight="false" outlineLevel="0" collapsed="false">
      <c r="A13" s="6" t="s">
        <v>104</v>
      </c>
      <c r="B13" s="6" t="s">
        <v>45</v>
      </c>
      <c r="C13" s="25" t="n">
        <v>3</v>
      </c>
      <c r="D13" s="17" t="n">
        <v>11000</v>
      </c>
      <c r="E13" s="17" t="n">
        <v>1300</v>
      </c>
      <c r="F13" s="14" t="n">
        <v>1</v>
      </c>
      <c r="G13" s="19" t="n">
        <f aca="false">IF(OR($C13="",G$4&lt;$F13),0,$C13*($D13*(1+IF(G$4&gt;=Premissas!$B$11,Premissas!$B$10,0))*(1+Premissas!$B$12)+$E13))</f>
        <v>60660</v>
      </c>
      <c r="H13" s="19" t="n">
        <f aca="false">IF(OR($C13="",H$4&lt;$F13),0,$C13*($D13*(1+IF(H$4&gt;=Premissas!$B$11,Premissas!$B$10,0))*(1+Premissas!$B$12)+$E13))</f>
        <v>60660</v>
      </c>
      <c r="I13" s="19" t="n">
        <f aca="false">IF(OR($C13="",I$4&lt;$F13),0,$C13*($D13*(1+IF(I$4&gt;=Premissas!$B$11,Premissas!$B$10,0))*(1+Premissas!$B$12)+$E13))</f>
        <v>60660</v>
      </c>
      <c r="J13" s="19" t="n">
        <f aca="false">IF(OR($C13="",J$4&lt;$F13),0,$C13*($D13*(1+IF(J$4&gt;=Premissas!$B$11,Premissas!$B$10,0))*(1+Premissas!$B$12)+$E13))</f>
        <v>60660</v>
      </c>
      <c r="K13" s="19" t="n">
        <f aca="false">IF(OR($C13="",K$4&lt;$F13),0,$C13*($D13*(1+IF(K$4&gt;=Premissas!$B$11,Premissas!$B$10,0))*(1+Premissas!$B$12)+$E13))</f>
        <v>63781.8</v>
      </c>
      <c r="L13" s="19" t="n">
        <f aca="false">IF(OR($C13="",L$4&lt;$F13),0,$C13*($D13*(1+IF(L$4&gt;=Premissas!$B$11,Premissas!$B$10,0))*(1+Premissas!$B$12)+$E13))</f>
        <v>63781.8</v>
      </c>
      <c r="M13" s="19" t="n">
        <f aca="false">IF(OR($C13="",M$4&lt;$F13),0,$C13*($D13*(1+IF(M$4&gt;=Premissas!$B$11,Premissas!$B$10,0))*(1+Premissas!$B$12)+$E13))</f>
        <v>63781.8</v>
      </c>
      <c r="N13" s="19" t="n">
        <f aca="false">IF(OR($C13="",N$4&lt;$F13),0,$C13*($D13*(1+IF(N$4&gt;=Premissas!$B$11,Premissas!$B$10,0))*(1+Premissas!$B$12)+$E13))</f>
        <v>63781.8</v>
      </c>
      <c r="O13" s="19" t="n">
        <f aca="false">IF(OR($C13="",O$4&lt;$F13),0,$C13*($D13*(1+IF(O$4&gt;=Premissas!$B$11,Premissas!$B$10,0))*(1+Premissas!$B$12)+$E13))</f>
        <v>63781.8</v>
      </c>
      <c r="P13" s="19" t="n">
        <f aca="false">IF(OR($C13="",P$4&lt;$F13),0,$C13*($D13*(1+IF(P$4&gt;=Premissas!$B$11,Premissas!$B$10,0))*(1+Premissas!$B$12)+$E13))</f>
        <v>63781.8</v>
      </c>
      <c r="Q13" s="19" t="n">
        <f aca="false">IF(OR($C13="",Q$4&lt;$F13),0,$C13*($D13*(1+IF(Q$4&gt;=Premissas!$B$11,Premissas!$B$10,0))*(1+Premissas!$B$12)+$E13))</f>
        <v>63781.8</v>
      </c>
      <c r="R13" s="19" t="n">
        <f aca="false">IF(OR($C13="",R$4&lt;$F13),0,$C13*($D13*(1+IF(R$4&gt;=Premissas!$B$11,Premissas!$B$10,0))*(1+Premissas!$B$12)+$E13))</f>
        <v>63781.8</v>
      </c>
      <c r="S13" s="19" t="n">
        <f aca="false">SUM(G13:R13)</f>
        <v>752894.4</v>
      </c>
    </row>
    <row r="14" customFormat="false" ht="15" hidden="false" customHeight="false" outlineLevel="0" collapsed="false">
      <c r="A14" s="6" t="s">
        <v>105</v>
      </c>
      <c r="B14" s="6" t="s">
        <v>33</v>
      </c>
      <c r="C14" s="25" t="n">
        <v>2</v>
      </c>
      <c r="D14" s="17" t="n">
        <v>5500</v>
      </c>
      <c r="E14" s="17" t="n">
        <v>1200</v>
      </c>
      <c r="F14" s="14" t="n">
        <v>4</v>
      </c>
      <c r="G14" s="19" t="n">
        <f aca="false">IF(OR($C14="",G$4&lt;$F14),0,$C14*($D14*(1+IF(G$4&gt;=Premissas!$B$11,Premissas!$B$10,0))*(1+Premissas!$B$12)+$E14))</f>
        <v>0</v>
      </c>
      <c r="H14" s="19" t="n">
        <f aca="false">IF(OR($C14="",H$4&lt;$F14),0,$C14*($D14*(1+IF(H$4&gt;=Premissas!$B$11,Premissas!$B$10,0))*(1+Premissas!$B$12)+$E14))</f>
        <v>0</v>
      </c>
      <c r="I14" s="19" t="n">
        <f aca="false">IF(OR($C14="",I$4&lt;$F14),0,$C14*($D14*(1+IF(I$4&gt;=Premissas!$B$11,Premissas!$B$10,0))*(1+Premissas!$B$12)+$E14))</f>
        <v>0</v>
      </c>
      <c r="J14" s="19" t="n">
        <f aca="false">IF(OR($C14="",J$4&lt;$F14),0,$C14*($D14*(1+IF(J$4&gt;=Premissas!$B$11,Premissas!$B$10,0))*(1+Premissas!$B$12)+$E14))</f>
        <v>21320</v>
      </c>
      <c r="K14" s="19" t="n">
        <f aca="false">IF(OR($C14="",K$4&lt;$F14),0,$C14*($D14*(1+IF(K$4&gt;=Premissas!$B$11,Premissas!$B$10,0))*(1+Premissas!$B$12)+$E14))</f>
        <v>22360.6</v>
      </c>
      <c r="L14" s="19" t="n">
        <f aca="false">IF(OR($C14="",L$4&lt;$F14),0,$C14*($D14*(1+IF(L$4&gt;=Premissas!$B$11,Premissas!$B$10,0))*(1+Premissas!$B$12)+$E14))</f>
        <v>22360.6</v>
      </c>
      <c r="M14" s="19" t="n">
        <f aca="false">IF(OR($C14="",M$4&lt;$F14),0,$C14*($D14*(1+IF(M$4&gt;=Premissas!$B$11,Premissas!$B$10,0))*(1+Premissas!$B$12)+$E14))</f>
        <v>22360.6</v>
      </c>
      <c r="N14" s="19" t="n">
        <f aca="false">IF(OR($C14="",N$4&lt;$F14),0,$C14*($D14*(1+IF(N$4&gt;=Premissas!$B$11,Premissas!$B$10,0))*(1+Premissas!$B$12)+$E14))</f>
        <v>22360.6</v>
      </c>
      <c r="O14" s="19" t="n">
        <f aca="false">IF(OR($C14="",O$4&lt;$F14),0,$C14*($D14*(1+IF(O$4&gt;=Premissas!$B$11,Premissas!$B$10,0))*(1+Premissas!$B$12)+$E14))</f>
        <v>22360.6</v>
      </c>
      <c r="P14" s="19" t="n">
        <f aca="false">IF(OR($C14="",P$4&lt;$F14),0,$C14*($D14*(1+IF(P$4&gt;=Premissas!$B$11,Premissas!$B$10,0))*(1+Premissas!$B$12)+$E14))</f>
        <v>22360.6</v>
      </c>
      <c r="Q14" s="19" t="n">
        <f aca="false">IF(OR($C14="",Q$4&lt;$F14),0,$C14*($D14*(1+IF(Q$4&gt;=Premissas!$B$11,Premissas!$B$10,0))*(1+Premissas!$B$12)+$E14))</f>
        <v>22360.6</v>
      </c>
      <c r="R14" s="19" t="n">
        <f aca="false">IF(OR($C14="",R$4&lt;$F14),0,$C14*($D14*(1+IF(R$4&gt;=Premissas!$B$11,Premissas!$B$10,0))*(1+Premissas!$B$12)+$E14))</f>
        <v>22360.6</v>
      </c>
      <c r="S14" s="19" t="n">
        <f aca="false">SUM(G14:R14)</f>
        <v>200204.8</v>
      </c>
    </row>
    <row r="15" customFormat="false" ht="15" hidden="false" customHeight="false" outlineLevel="0" collapsed="false">
      <c r="A15" s="6" t="s">
        <v>106</v>
      </c>
      <c r="B15" s="6" t="s">
        <v>45</v>
      </c>
      <c r="C15" s="25" t="n">
        <v>1</v>
      </c>
      <c r="D15" s="17" t="n">
        <v>9000</v>
      </c>
      <c r="E15" s="17" t="n">
        <v>1300</v>
      </c>
      <c r="F15" s="14" t="n">
        <v>7</v>
      </c>
      <c r="G15" s="19" t="n">
        <f aca="false">IF(OR($C15="",G$4&lt;$F15),0,$C15*($D15*(1+IF(G$4&gt;=Premissas!$B$11,Premissas!$B$10,0))*(1+Premissas!$B$12)+$E15))</f>
        <v>0</v>
      </c>
      <c r="H15" s="19" t="n">
        <f aca="false">IF(OR($C15="",H$4&lt;$F15),0,$C15*($D15*(1+IF(H$4&gt;=Premissas!$B$11,Premissas!$B$10,0))*(1+Premissas!$B$12)+$E15))</f>
        <v>0</v>
      </c>
      <c r="I15" s="19" t="n">
        <f aca="false">IF(OR($C15="",I$4&lt;$F15),0,$C15*($D15*(1+IF(I$4&gt;=Premissas!$B$11,Premissas!$B$10,0))*(1+Premissas!$B$12)+$E15))</f>
        <v>0</v>
      </c>
      <c r="J15" s="19" t="n">
        <f aca="false">IF(OR($C15="",J$4&lt;$F15),0,$C15*($D15*(1+IF(J$4&gt;=Premissas!$B$11,Premissas!$B$10,0))*(1+Premissas!$B$12)+$E15))</f>
        <v>0</v>
      </c>
      <c r="K15" s="19" t="n">
        <f aca="false">IF(OR($C15="",K$4&lt;$F15),0,$C15*($D15*(1+IF(K$4&gt;=Premissas!$B$11,Premissas!$B$10,0))*(1+Premissas!$B$12)+$E15))</f>
        <v>0</v>
      </c>
      <c r="L15" s="19" t="n">
        <f aca="false">IF(OR($C15="",L$4&lt;$F15),0,$C15*($D15*(1+IF(L$4&gt;=Premissas!$B$11,Premissas!$B$10,0))*(1+Premissas!$B$12)+$E15))</f>
        <v>0</v>
      </c>
      <c r="M15" s="19" t="n">
        <f aca="false">IF(OR($C15="",M$4&lt;$F15),0,$C15*($D15*(1+IF(M$4&gt;=Premissas!$B$11,Premissas!$B$10,0))*(1+Premissas!$B$12)+$E15))</f>
        <v>17631.4</v>
      </c>
      <c r="N15" s="19" t="n">
        <f aca="false">IF(OR($C15="",N$4&lt;$F15),0,$C15*($D15*(1+IF(N$4&gt;=Premissas!$B$11,Premissas!$B$10,0))*(1+Premissas!$B$12)+$E15))</f>
        <v>17631.4</v>
      </c>
      <c r="O15" s="19" t="n">
        <f aca="false">IF(OR($C15="",O$4&lt;$F15),0,$C15*($D15*(1+IF(O$4&gt;=Premissas!$B$11,Premissas!$B$10,0))*(1+Premissas!$B$12)+$E15))</f>
        <v>17631.4</v>
      </c>
      <c r="P15" s="19" t="n">
        <f aca="false">IF(OR($C15="",P$4&lt;$F15),0,$C15*($D15*(1+IF(P$4&gt;=Premissas!$B$11,Premissas!$B$10,0))*(1+Premissas!$B$12)+$E15))</f>
        <v>17631.4</v>
      </c>
      <c r="Q15" s="19" t="n">
        <f aca="false">IF(OR($C15="",Q$4&lt;$F15),0,$C15*($D15*(1+IF(Q$4&gt;=Premissas!$B$11,Premissas!$B$10,0))*(1+Premissas!$B$12)+$E15))</f>
        <v>17631.4</v>
      </c>
      <c r="R15" s="19" t="n">
        <f aca="false">IF(OR($C15="",R$4&lt;$F15),0,$C15*($D15*(1+IF(R$4&gt;=Premissas!$B$11,Premissas!$B$10,0))*(1+Premissas!$B$12)+$E15))</f>
        <v>17631.4</v>
      </c>
      <c r="S15" s="19" t="n">
        <f aca="false">SUM(G15:R15)</f>
        <v>105788.4</v>
      </c>
    </row>
    <row r="16" customFormat="false" ht="15" hidden="false" customHeight="false" outlineLevel="0" collapsed="false">
      <c r="A16" s="6"/>
      <c r="B16" s="6"/>
      <c r="C16" s="25"/>
      <c r="D16" s="17"/>
      <c r="E16" s="17"/>
      <c r="F16" s="14"/>
      <c r="G16" s="19" t="n">
        <f aca="false">IF(OR($C16="",G$4&lt;$F16),0,$C16*($D16*(1+IF(G$4&gt;=Premissas!$B$11,Premissas!$B$10,0))*(1+Premissas!$B$12)+$E16))</f>
        <v>0</v>
      </c>
      <c r="H16" s="19" t="n">
        <f aca="false">IF(OR($C16="",H$4&lt;$F16),0,$C16*($D16*(1+IF(H$4&gt;=Premissas!$B$11,Premissas!$B$10,0))*(1+Premissas!$B$12)+$E16))</f>
        <v>0</v>
      </c>
      <c r="I16" s="19" t="n">
        <f aca="false">IF(OR($C16="",I$4&lt;$F16),0,$C16*($D16*(1+IF(I$4&gt;=Premissas!$B$11,Premissas!$B$10,0))*(1+Premissas!$B$12)+$E16))</f>
        <v>0</v>
      </c>
      <c r="J16" s="19" t="n">
        <f aca="false">IF(OR($C16="",J$4&lt;$F16),0,$C16*($D16*(1+IF(J$4&gt;=Premissas!$B$11,Premissas!$B$10,0))*(1+Premissas!$B$12)+$E16))</f>
        <v>0</v>
      </c>
      <c r="K16" s="19" t="n">
        <f aca="false">IF(OR($C16="",K$4&lt;$F16),0,$C16*($D16*(1+IF(K$4&gt;=Premissas!$B$11,Premissas!$B$10,0))*(1+Premissas!$B$12)+$E16))</f>
        <v>0</v>
      </c>
      <c r="L16" s="19" t="n">
        <f aca="false">IF(OR($C16="",L$4&lt;$F16),0,$C16*($D16*(1+IF(L$4&gt;=Premissas!$B$11,Premissas!$B$10,0))*(1+Premissas!$B$12)+$E16))</f>
        <v>0</v>
      </c>
      <c r="M16" s="19" t="n">
        <f aca="false">IF(OR($C16="",M$4&lt;$F16),0,$C16*($D16*(1+IF(M$4&gt;=Premissas!$B$11,Premissas!$B$10,0))*(1+Premissas!$B$12)+$E16))</f>
        <v>0</v>
      </c>
      <c r="N16" s="19" t="n">
        <f aca="false">IF(OR($C16="",N$4&lt;$F16),0,$C16*($D16*(1+IF(N$4&gt;=Premissas!$B$11,Premissas!$B$10,0))*(1+Premissas!$B$12)+$E16))</f>
        <v>0</v>
      </c>
      <c r="O16" s="19" t="n">
        <f aca="false">IF(OR($C16="",O$4&lt;$F16),0,$C16*($D16*(1+IF(O$4&gt;=Premissas!$B$11,Premissas!$B$10,0))*(1+Premissas!$B$12)+$E16))</f>
        <v>0</v>
      </c>
      <c r="P16" s="19" t="n">
        <f aca="false">IF(OR($C16="",P$4&lt;$F16),0,$C16*($D16*(1+IF(P$4&gt;=Premissas!$B$11,Premissas!$B$10,0))*(1+Premissas!$B$12)+$E16))</f>
        <v>0</v>
      </c>
      <c r="Q16" s="19" t="n">
        <f aca="false">IF(OR($C16="",Q$4&lt;$F16),0,$C16*($D16*(1+IF(Q$4&gt;=Premissas!$B$11,Premissas!$B$10,0))*(1+Premissas!$B$12)+$E16))</f>
        <v>0</v>
      </c>
      <c r="R16" s="19" t="n">
        <f aca="false">IF(OR($C16="",R$4&lt;$F16),0,$C16*($D16*(1+IF(R$4&gt;=Premissas!$B$11,Premissas!$B$10,0))*(1+Premissas!$B$12)+$E16))</f>
        <v>0</v>
      </c>
      <c r="S16" s="19" t="n">
        <f aca="false">SUM(G16:R16)</f>
        <v>0</v>
      </c>
    </row>
    <row r="17" customFormat="false" ht="15" hidden="false" customHeight="false" outlineLevel="0" collapsed="false">
      <c r="A17" s="6"/>
      <c r="B17" s="6"/>
      <c r="C17" s="25"/>
      <c r="D17" s="17"/>
      <c r="E17" s="17"/>
      <c r="F17" s="14"/>
      <c r="G17" s="19" t="n">
        <f aca="false">IF(OR($C17="",G$4&lt;$F17),0,$C17*($D17*(1+IF(G$4&gt;=Premissas!$B$11,Premissas!$B$10,0))*(1+Premissas!$B$12)+$E17))</f>
        <v>0</v>
      </c>
      <c r="H17" s="19" t="n">
        <f aca="false">IF(OR($C17="",H$4&lt;$F17),0,$C17*($D17*(1+IF(H$4&gt;=Premissas!$B$11,Premissas!$B$10,0))*(1+Premissas!$B$12)+$E17))</f>
        <v>0</v>
      </c>
      <c r="I17" s="19" t="n">
        <f aca="false">IF(OR($C17="",I$4&lt;$F17),0,$C17*($D17*(1+IF(I$4&gt;=Premissas!$B$11,Premissas!$B$10,0))*(1+Premissas!$B$12)+$E17))</f>
        <v>0</v>
      </c>
      <c r="J17" s="19" t="n">
        <f aca="false">IF(OR($C17="",J$4&lt;$F17),0,$C17*($D17*(1+IF(J$4&gt;=Premissas!$B$11,Premissas!$B$10,0))*(1+Premissas!$B$12)+$E17))</f>
        <v>0</v>
      </c>
      <c r="K17" s="19" t="n">
        <f aca="false">IF(OR($C17="",K$4&lt;$F17),0,$C17*($D17*(1+IF(K$4&gt;=Premissas!$B$11,Premissas!$B$10,0))*(1+Premissas!$B$12)+$E17))</f>
        <v>0</v>
      </c>
      <c r="L17" s="19" t="n">
        <f aca="false">IF(OR($C17="",L$4&lt;$F17),0,$C17*($D17*(1+IF(L$4&gt;=Premissas!$B$11,Premissas!$B$10,0))*(1+Premissas!$B$12)+$E17))</f>
        <v>0</v>
      </c>
      <c r="M17" s="19" t="n">
        <f aca="false">IF(OR($C17="",M$4&lt;$F17),0,$C17*($D17*(1+IF(M$4&gt;=Premissas!$B$11,Premissas!$B$10,0))*(1+Premissas!$B$12)+$E17))</f>
        <v>0</v>
      </c>
      <c r="N17" s="19" t="n">
        <f aca="false">IF(OR($C17="",N$4&lt;$F17),0,$C17*($D17*(1+IF(N$4&gt;=Premissas!$B$11,Premissas!$B$10,0))*(1+Premissas!$B$12)+$E17))</f>
        <v>0</v>
      </c>
      <c r="O17" s="19" t="n">
        <f aca="false">IF(OR($C17="",O$4&lt;$F17),0,$C17*($D17*(1+IF(O$4&gt;=Premissas!$B$11,Premissas!$B$10,0))*(1+Premissas!$B$12)+$E17))</f>
        <v>0</v>
      </c>
      <c r="P17" s="19" t="n">
        <f aca="false">IF(OR($C17="",P$4&lt;$F17),0,$C17*($D17*(1+IF(P$4&gt;=Premissas!$B$11,Premissas!$B$10,0))*(1+Premissas!$B$12)+$E17))</f>
        <v>0</v>
      </c>
      <c r="Q17" s="19" t="n">
        <f aca="false">IF(OR($C17="",Q$4&lt;$F17),0,$C17*($D17*(1+IF(Q$4&gt;=Premissas!$B$11,Premissas!$B$10,0))*(1+Premissas!$B$12)+$E17))</f>
        <v>0</v>
      </c>
      <c r="R17" s="19" t="n">
        <f aca="false">IF(OR($C17="",R$4&lt;$F17),0,$C17*($D17*(1+IF(R$4&gt;=Premissas!$B$11,Premissas!$B$10,0))*(1+Premissas!$B$12)+$E17))</f>
        <v>0</v>
      </c>
      <c r="S17" s="19" t="n">
        <f aca="false">SUM(G17:R17)</f>
        <v>0</v>
      </c>
    </row>
    <row r="18" customFormat="false" ht="15" hidden="false" customHeight="false" outlineLevel="0" collapsed="false">
      <c r="A18" s="6"/>
      <c r="B18" s="6"/>
      <c r="C18" s="25"/>
      <c r="D18" s="17"/>
      <c r="E18" s="17"/>
      <c r="F18" s="14"/>
      <c r="G18" s="19" t="n">
        <f aca="false">IF(OR($C18="",G$4&lt;$F18),0,$C18*($D18*(1+IF(G$4&gt;=Premissas!$B$11,Premissas!$B$10,0))*(1+Premissas!$B$12)+$E18))</f>
        <v>0</v>
      </c>
      <c r="H18" s="19" t="n">
        <f aca="false">IF(OR($C18="",H$4&lt;$F18),0,$C18*($D18*(1+IF(H$4&gt;=Premissas!$B$11,Premissas!$B$10,0))*(1+Premissas!$B$12)+$E18))</f>
        <v>0</v>
      </c>
      <c r="I18" s="19" t="n">
        <f aca="false">IF(OR($C18="",I$4&lt;$F18),0,$C18*($D18*(1+IF(I$4&gt;=Premissas!$B$11,Premissas!$B$10,0))*(1+Premissas!$B$12)+$E18))</f>
        <v>0</v>
      </c>
      <c r="J18" s="19" t="n">
        <f aca="false">IF(OR($C18="",J$4&lt;$F18),0,$C18*($D18*(1+IF(J$4&gt;=Premissas!$B$11,Premissas!$B$10,0))*(1+Premissas!$B$12)+$E18))</f>
        <v>0</v>
      </c>
      <c r="K18" s="19" t="n">
        <f aca="false">IF(OR($C18="",K$4&lt;$F18),0,$C18*($D18*(1+IF(K$4&gt;=Premissas!$B$11,Premissas!$B$10,0))*(1+Premissas!$B$12)+$E18))</f>
        <v>0</v>
      </c>
      <c r="L18" s="19" t="n">
        <f aca="false">IF(OR($C18="",L$4&lt;$F18),0,$C18*($D18*(1+IF(L$4&gt;=Premissas!$B$11,Premissas!$B$10,0))*(1+Premissas!$B$12)+$E18))</f>
        <v>0</v>
      </c>
      <c r="M18" s="19" t="n">
        <f aca="false">IF(OR($C18="",M$4&lt;$F18),0,$C18*($D18*(1+IF(M$4&gt;=Premissas!$B$11,Premissas!$B$10,0))*(1+Premissas!$B$12)+$E18))</f>
        <v>0</v>
      </c>
      <c r="N18" s="19" t="n">
        <f aca="false">IF(OR($C18="",N$4&lt;$F18),0,$C18*($D18*(1+IF(N$4&gt;=Premissas!$B$11,Premissas!$B$10,0))*(1+Premissas!$B$12)+$E18))</f>
        <v>0</v>
      </c>
      <c r="O18" s="19" t="n">
        <f aca="false">IF(OR($C18="",O$4&lt;$F18),0,$C18*($D18*(1+IF(O$4&gt;=Premissas!$B$11,Premissas!$B$10,0))*(1+Premissas!$B$12)+$E18))</f>
        <v>0</v>
      </c>
      <c r="P18" s="19" t="n">
        <f aca="false">IF(OR($C18="",P$4&lt;$F18),0,$C18*($D18*(1+IF(P$4&gt;=Premissas!$B$11,Premissas!$B$10,0))*(1+Premissas!$B$12)+$E18))</f>
        <v>0</v>
      </c>
      <c r="Q18" s="19" t="n">
        <f aca="false">IF(OR($C18="",Q$4&lt;$F18),0,$C18*($D18*(1+IF(Q$4&gt;=Premissas!$B$11,Premissas!$B$10,0))*(1+Premissas!$B$12)+$E18))</f>
        <v>0</v>
      </c>
      <c r="R18" s="19" t="n">
        <f aca="false">IF(OR($C18="",R$4&lt;$F18),0,$C18*($D18*(1+IF(R$4&gt;=Premissas!$B$11,Premissas!$B$10,0))*(1+Premissas!$B$12)+$E18))</f>
        <v>0</v>
      </c>
      <c r="S18" s="19" t="n">
        <f aca="false">SUM(G18:R18)</f>
        <v>0</v>
      </c>
    </row>
    <row r="19" customFormat="false" ht="15" hidden="false" customHeight="false" outlineLevel="0" collapsed="false">
      <c r="A19" s="6"/>
      <c r="B19" s="6"/>
      <c r="C19" s="25"/>
      <c r="D19" s="17"/>
      <c r="E19" s="17"/>
      <c r="F19" s="14"/>
      <c r="G19" s="19" t="n">
        <f aca="false">IF(OR($C19="",G$4&lt;$F19),0,$C19*($D19*(1+IF(G$4&gt;=Premissas!$B$11,Premissas!$B$10,0))*(1+Premissas!$B$12)+$E19))</f>
        <v>0</v>
      </c>
      <c r="H19" s="19" t="n">
        <f aca="false">IF(OR($C19="",H$4&lt;$F19),0,$C19*($D19*(1+IF(H$4&gt;=Premissas!$B$11,Premissas!$B$10,0))*(1+Premissas!$B$12)+$E19))</f>
        <v>0</v>
      </c>
      <c r="I19" s="19" t="n">
        <f aca="false">IF(OR($C19="",I$4&lt;$F19),0,$C19*($D19*(1+IF(I$4&gt;=Premissas!$B$11,Premissas!$B$10,0))*(1+Premissas!$B$12)+$E19))</f>
        <v>0</v>
      </c>
      <c r="J19" s="19" t="n">
        <f aca="false">IF(OR($C19="",J$4&lt;$F19),0,$C19*($D19*(1+IF(J$4&gt;=Premissas!$B$11,Premissas!$B$10,0))*(1+Premissas!$B$12)+$E19))</f>
        <v>0</v>
      </c>
      <c r="K19" s="19" t="n">
        <f aca="false">IF(OR($C19="",K$4&lt;$F19),0,$C19*($D19*(1+IF(K$4&gt;=Premissas!$B$11,Premissas!$B$10,0))*(1+Premissas!$B$12)+$E19))</f>
        <v>0</v>
      </c>
      <c r="L19" s="19" t="n">
        <f aca="false">IF(OR($C19="",L$4&lt;$F19),0,$C19*($D19*(1+IF(L$4&gt;=Premissas!$B$11,Premissas!$B$10,0))*(1+Premissas!$B$12)+$E19))</f>
        <v>0</v>
      </c>
      <c r="M19" s="19" t="n">
        <f aca="false">IF(OR($C19="",M$4&lt;$F19),0,$C19*($D19*(1+IF(M$4&gt;=Premissas!$B$11,Premissas!$B$10,0))*(1+Premissas!$B$12)+$E19))</f>
        <v>0</v>
      </c>
      <c r="N19" s="19" t="n">
        <f aca="false">IF(OR($C19="",N$4&lt;$F19),0,$C19*($D19*(1+IF(N$4&gt;=Premissas!$B$11,Premissas!$B$10,0))*(1+Premissas!$B$12)+$E19))</f>
        <v>0</v>
      </c>
      <c r="O19" s="19" t="n">
        <f aca="false">IF(OR($C19="",O$4&lt;$F19),0,$C19*($D19*(1+IF(O$4&gt;=Premissas!$B$11,Premissas!$B$10,0))*(1+Premissas!$B$12)+$E19))</f>
        <v>0</v>
      </c>
      <c r="P19" s="19" t="n">
        <f aca="false">IF(OR($C19="",P$4&lt;$F19),0,$C19*($D19*(1+IF(P$4&gt;=Premissas!$B$11,Premissas!$B$10,0))*(1+Premissas!$B$12)+$E19))</f>
        <v>0</v>
      </c>
      <c r="Q19" s="19" t="n">
        <f aca="false">IF(OR($C19="",Q$4&lt;$F19),0,$C19*($D19*(1+IF(Q$4&gt;=Premissas!$B$11,Premissas!$B$10,0))*(1+Premissas!$B$12)+$E19))</f>
        <v>0</v>
      </c>
      <c r="R19" s="19" t="n">
        <f aca="false">IF(OR($C19="",R$4&lt;$F19),0,$C19*($D19*(1+IF(R$4&gt;=Premissas!$B$11,Premissas!$B$10,0))*(1+Premissas!$B$12)+$E19))</f>
        <v>0</v>
      </c>
      <c r="S19" s="19" t="n">
        <f aca="false">SUM(G19:R19)</f>
        <v>0</v>
      </c>
    </row>
    <row r="20" customFormat="false" ht="15" hidden="false" customHeight="false" outlineLevel="0" collapsed="false">
      <c r="A20" s="6"/>
      <c r="B20" s="6"/>
      <c r="C20" s="25"/>
      <c r="D20" s="17"/>
      <c r="E20" s="17"/>
      <c r="F20" s="14"/>
      <c r="G20" s="19" t="n">
        <f aca="false">IF(OR($C20="",G$4&lt;$F20),0,$C20*($D20*(1+IF(G$4&gt;=Premissas!$B$11,Premissas!$B$10,0))*(1+Premissas!$B$12)+$E20))</f>
        <v>0</v>
      </c>
      <c r="H20" s="19" t="n">
        <f aca="false">IF(OR($C20="",H$4&lt;$F20),0,$C20*($D20*(1+IF(H$4&gt;=Premissas!$B$11,Premissas!$B$10,0))*(1+Premissas!$B$12)+$E20))</f>
        <v>0</v>
      </c>
      <c r="I20" s="19" t="n">
        <f aca="false">IF(OR($C20="",I$4&lt;$F20),0,$C20*($D20*(1+IF(I$4&gt;=Premissas!$B$11,Premissas!$B$10,0))*(1+Premissas!$B$12)+$E20))</f>
        <v>0</v>
      </c>
      <c r="J20" s="19" t="n">
        <f aca="false">IF(OR($C20="",J$4&lt;$F20),0,$C20*($D20*(1+IF(J$4&gt;=Premissas!$B$11,Premissas!$B$10,0))*(1+Premissas!$B$12)+$E20))</f>
        <v>0</v>
      </c>
      <c r="K20" s="19" t="n">
        <f aca="false">IF(OR($C20="",K$4&lt;$F20),0,$C20*($D20*(1+IF(K$4&gt;=Premissas!$B$11,Premissas!$B$10,0))*(1+Premissas!$B$12)+$E20))</f>
        <v>0</v>
      </c>
      <c r="L20" s="19" t="n">
        <f aca="false">IF(OR($C20="",L$4&lt;$F20),0,$C20*($D20*(1+IF(L$4&gt;=Premissas!$B$11,Premissas!$B$10,0))*(1+Premissas!$B$12)+$E20))</f>
        <v>0</v>
      </c>
      <c r="M20" s="19" t="n">
        <f aca="false">IF(OR($C20="",M$4&lt;$F20),0,$C20*($D20*(1+IF(M$4&gt;=Premissas!$B$11,Premissas!$B$10,0))*(1+Premissas!$B$12)+$E20))</f>
        <v>0</v>
      </c>
      <c r="N20" s="19" t="n">
        <f aca="false">IF(OR($C20="",N$4&lt;$F20),0,$C20*($D20*(1+IF(N$4&gt;=Premissas!$B$11,Premissas!$B$10,0))*(1+Premissas!$B$12)+$E20))</f>
        <v>0</v>
      </c>
      <c r="O20" s="19" t="n">
        <f aca="false">IF(OR($C20="",O$4&lt;$F20),0,$C20*($D20*(1+IF(O$4&gt;=Premissas!$B$11,Premissas!$B$10,0))*(1+Premissas!$B$12)+$E20))</f>
        <v>0</v>
      </c>
      <c r="P20" s="19" t="n">
        <f aca="false">IF(OR($C20="",P$4&lt;$F20),0,$C20*($D20*(1+IF(P$4&gt;=Premissas!$B$11,Premissas!$B$10,0))*(1+Premissas!$B$12)+$E20))</f>
        <v>0</v>
      </c>
      <c r="Q20" s="19" t="n">
        <f aca="false">IF(OR($C20="",Q$4&lt;$F20),0,$C20*($D20*(1+IF(Q$4&gt;=Premissas!$B$11,Premissas!$B$10,0))*(1+Premissas!$B$12)+$E20))</f>
        <v>0</v>
      </c>
      <c r="R20" s="19" t="n">
        <f aca="false">IF(OR($C20="",R$4&lt;$F20),0,$C20*($D20*(1+IF(R$4&gt;=Premissas!$B$11,Premissas!$B$10,0))*(1+Premissas!$B$12)+$E20))</f>
        <v>0</v>
      </c>
      <c r="S20" s="19" t="n">
        <f aca="false">SUM(G20:R20)</f>
        <v>0</v>
      </c>
    </row>
    <row r="21" customFormat="false" ht="15" hidden="false" customHeight="false" outlineLevel="0" collapsed="false">
      <c r="A21" s="8" t="s">
        <v>107</v>
      </c>
      <c r="B21" s="8"/>
      <c r="C21" s="26" t="n">
        <f aca="false">SUM(C6:C20)</f>
        <v>39</v>
      </c>
      <c r="D21" s="8"/>
      <c r="E21" s="8"/>
      <c r="F21" s="8"/>
      <c r="G21" s="20" t="n">
        <f aca="false">SUM(G6:G20)</f>
        <v>446080</v>
      </c>
      <c r="H21" s="20" t="n">
        <f aca="false">SUM(H6:H20)</f>
        <v>446080</v>
      </c>
      <c r="I21" s="20" t="n">
        <f aca="false">SUM(I6:I20)</f>
        <v>446080</v>
      </c>
      <c r="J21" s="20" t="n">
        <f aca="false">SUM(J6:J20)</f>
        <v>467400</v>
      </c>
      <c r="K21" s="20" t="n">
        <f aca="false">SUM(K6:K20)</f>
        <v>490577</v>
      </c>
      <c r="L21" s="20" t="n">
        <f aca="false">SUM(L6:L20)</f>
        <v>490577</v>
      </c>
      <c r="M21" s="20" t="n">
        <f aca="false">SUM(M6:M20)</f>
        <v>508208.4</v>
      </c>
      <c r="N21" s="20" t="n">
        <f aca="false">SUM(N6:N20)</f>
        <v>508208.4</v>
      </c>
      <c r="O21" s="20" t="n">
        <f aca="false">SUM(O6:O20)</f>
        <v>508208.4</v>
      </c>
      <c r="P21" s="20" t="n">
        <f aca="false">SUM(P6:P20)</f>
        <v>508208.4</v>
      </c>
      <c r="Q21" s="20" t="n">
        <f aca="false">SUM(Q6:Q20)</f>
        <v>508208.4</v>
      </c>
      <c r="R21" s="20" t="n">
        <f aca="false">SUM(R6:R20)</f>
        <v>508208.4</v>
      </c>
      <c r="S21" s="20" t="n">
        <f aca="false">SUM(S6:S20)</f>
        <v>5836044.4</v>
      </c>
    </row>
    <row r="23" customFormat="false" ht="15" hidden="false" customHeight="false" outlineLevel="0" collapsed="false">
      <c r="A23" s="10" t="s">
        <v>108</v>
      </c>
      <c r="G23" s="27" t="n">
        <f aca="false">SUMPRODUCT(($C$6:$C$20)*($F$6:$F$20&lt;=G$4))</f>
        <v>36</v>
      </c>
      <c r="H23" s="27" t="n">
        <f aca="false">SUMPRODUCT(($C$6:$C$20)*($F$6:$F$20&lt;=H$4))</f>
        <v>36</v>
      </c>
      <c r="I23" s="27" t="n">
        <f aca="false">SUMPRODUCT(($C$6:$C$20)*($F$6:$F$20&lt;=I$4))</f>
        <v>36</v>
      </c>
      <c r="J23" s="27" t="n">
        <f aca="false">SUMPRODUCT(($C$6:$C$20)*($F$6:$F$20&lt;=J$4))</f>
        <v>38</v>
      </c>
      <c r="K23" s="27" t="n">
        <f aca="false">SUMPRODUCT(($C$6:$C$20)*($F$6:$F$20&lt;=K$4))</f>
        <v>38</v>
      </c>
      <c r="L23" s="27" t="n">
        <f aca="false">SUMPRODUCT(($C$6:$C$20)*($F$6:$F$20&lt;=L$4))</f>
        <v>38</v>
      </c>
      <c r="M23" s="27" t="n">
        <f aca="false">SUMPRODUCT(($C$6:$C$20)*($F$6:$F$20&lt;=M$4))</f>
        <v>39</v>
      </c>
      <c r="N23" s="27" t="n">
        <f aca="false">SUMPRODUCT(($C$6:$C$20)*($F$6:$F$20&lt;=N$4))</f>
        <v>39</v>
      </c>
      <c r="O23" s="27" t="n">
        <f aca="false">SUMPRODUCT(($C$6:$C$20)*($F$6:$F$20&lt;=O$4))</f>
        <v>39</v>
      </c>
      <c r="P23" s="27" t="n">
        <f aca="false">SUMPRODUCT(($C$6:$C$20)*($F$6:$F$20&lt;=P$4))</f>
        <v>39</v>
      </c>
      <c r="Q23" s="27" t="n">
        <f aca="false">SUMPRODUCT(($C$6:$C$20)*($F$6:$F$20&lt;=Q$4))</f>
        <v>39</v>
      </c>
      <c r="R23" s="27" t="n">
        <f aca="false">SUMPRODUCT(($C$6:$C$20)*($F$6:$F$20&lt;=R$4))</f>
        <v>39</v>
      </c>
    </row>
    <row r="25" customFormat="false" ht="15" hidden="false" customHeight="false" outlineLevel="0" collapsed="false">
      <c r="A25" s="22" t="s">
        <v>109</v>
      </c>
    </row>
    <row r="26" customFormat="false" ht="15" hidden="false" customHeight="false" outlineLevel="0" collapsed="false">
      <c r="A26" s="7" t="str">
        <f aca="false">Premissas!$H$5</f>
        <v>Comercial</v>
      </c>
      <c r="G26" s="19" t="n">
        <f aca="false">SUMIF($B$6:$B$20,$A26,G$6:G$20)</f>
        <v>114600</v>
      </c>
      <c r="H26" s="19" t="n">
        <f aca="false">SUMIF($B$6:$B$20,$A26,H$6:H$20)</f>
        <v>114600</v>
      </c>
      <c r="I26" s="19" t="n">
        <f aca="false">SUMIF($B$6:$B$20,$A26,I$6:I$20)</f>
        <v>114600</v>
      </c>
      <c r="J26" s="19" t="n">
        <f aca="false">SUMIF($B$6:$B$20,$A26,J$6:J$20)</f>
        <v>135920</v>
      </c>
      <c r="K26" s="19" t="n">
        <f aca="false">SUMIF($B$6:$B$20,$A26,K$6:K$20)</f>
        <v>142636.6</v>
      </c>
      <c r="L26" s="19" t="n">
        <f aca="false">SUMIF($B$6:$B$20,$A26,L$6:L$20)</f>
        <v>142636.6</v>
      </c>
      <c r="M26" s="19" t="n">
        <f aca="false">SUMIF($B$6:$B$20,$A26,M$6:M$20)</f>
        <v>142636.6</v>
      </c>
      <c r="N26" s="19" t="n">
        <f aca="false">SUMIF($B$6:$B$20,$A26,N$6:N$20)</f>
        <v>142636.6</v>
      </c>
      <c r="O26" s="19" t="n">
        <f aca="false">SUMIF($B$6:$B$20,$A26,O$6:O$20)</f>
        <v>142636.6</v>
      </c>
      <c r="P26" s="19" t="n">
        <f aca="false">SUMIF($B$6:$B$20,$A26,P$6:P$20)</f>
        <v>142636.6</v>
      </c>
      <c r="Q26" s="19" t="n">
        <f aca="false">SUMIF($B$6:$B$20,$A26,Q$6:Q$20)</f>
        <v>142636.6</v>
      </c>
      <c r="R26" s="19" t="n">
        <f aca="false">SUMIF($B$6:$B$20,$A26,R$6:R$20)</f>
        <v>142636.6</v>
      </c>
      <c r="S26" s="19" t="n">
        <f aca="false">SUMIF($B$6:$B$20,$A26,S$6:S$20)</f>
        <v>1620812.8</v>
      </c>
    </row>
    <row r="27" customFormat="false" ht="15" hidden="false" customHeight="false" outlineLevel="0" collapsed="false">
      <c r="A27" s="7" t="str">
        <f aca="false">Premissas!$H$6</f>
        <v>Administrativo</v>
      </c>
      <c r="G27" s="19" t="n">
        <f aca="false">SUMIF($B$6:$B$20,$A27,G$6:G$20)</f>
        <v>99404</v>
      </c>
      <c r="H27" s="19" t="n">
        <f aca="false">SUMIF($B$6:$B$20,$A27,H$6:H$20)</f>
        <v>99404</v>
      </c>
      <c r="I27" s="19" t="n">
        <f aca="false">SUMIF($B$6:$B$20,$A27,I$6:I$20)</f>
        <v>99404</v>
      </c>
      <c r="J27" s="19" t="n">
        <f aca="false">SUMIF($B$6:$B$20,$A27,J$6:J$20)</f>
        <v>99404</v>
      </c>
      <c r="K27" s="19" t="n">
        <f aca="false">SUMIF($B$6:$B$20,$A27,K$6:K$20)</f>
        <v>104436.72</v>
      </c>
      <c r="L27" s="19" t="n">
        <f aca="false">SUMIF($B$6:$B$20,$A27,L$6:L$20)</f>
        <v>104436.72</v>
      </c>
      <c r="M27" s="19" t="n">
        <f aca="false">SUMIF($B$6:$B$20,$A27,M$6:M$20)</f>
        <v>104436.72</v>
      </c>
      <c r="N27" s="19" t="n">
        <f aca="false">SUMIF($B$6:$B$20,$A27,N$6:N$20)</f>
        <v>104436.72</v>
      </c>
      <c r="O27" s="19" t="n">
        <f aca="false">SUMIF($B$6:$B$20,$A27,O$6:O$20)</f>
        <v>104436.72</v>
      </c>
      <c r="P27" s="19" t="n">
        <f aca="false">SUMIF($B$6:$B$20,$A27,P$6:P$20)</f>
        <v>104436.72</v>
      </c>
      <c r="Q27" s="19" t="n">
        <f aca="false">SUMIF($B$6:$B$20,$A27,Q$6:Q$20)</f>
        <v>104436.72</v>
      </c>
      <c r="R27" s="19" t="n">
        <f aca="false">SUMIF($B$6:$B$20,$A27,R$6:R$20)</f>
        <v>104436.72</v>
      </c>
      <c r="S27" s="19" t="n">
        <f aca="false">SUMIF($B$6:$B$20,$A27,S$6:S$20)</f>
        <v>1233109.76</v>
      </c>
    </row>
    <row r="28" customFormat="false" ht="15" hidden="false" customHeight="false" outlineLevel="0" collapsed="false">
      <c r="A28" s="7" t="str">
        <f aca="false">Premissas!$H$7</f>
        <v>Operações</v>
      </c>
      <c r="G28" s="19" t="n">
        <f aca="false">SUMIF($B$6:$B$20,$A28,G$6:G$20)</f>
        <v>171416</v>
      </c>
      <c r="H28" s="19" t="n">
        <f aca="false">SUMIF($B$6:$B$20,$A28,H$6:H$20)</f>
        <v>171416</v>
      </c>
      <c r="I28" s="19" t="n">
        <f aca="false">SUMIF($B$6:$B$20,$A28,I$6:I$20)</f>
        <v>171416</v>
      </c>
      <c r="J28" s="19" t="n">
        <f aca="false">SUMIF($B$6:$B$20,$A28,J$6:J$20)</f>
        <v>171416</v>
      </c>
      <c r="K28" s="19" t="n">
        <f aca="false">SUMIF($B$6:$B$20,$A28,K$6:K$20)</f>
        <v>179721.88</v>
      </c>
      <c r="L28" s="19" t="n">
        <f aca="false">SUMIF($B$6:$B$20,$A28,L$6:L$20)</f>
        <v>179721.88</v>
      </c>
      <c r="M28" s="19" t="n">
        <f aca="false">SUMIF($B$6:$B$20,$A28,M$6:M$20)</f>
        <v>179721.88</v>
      </c>
      <c r="N28" s="19" t="n">
        <f aca="false">SUMIF($B$6:$B$20,$A28,N$6:N$20)</f>
        <v>179721.88</v>
      </c>
      <c r="O28" s="19" t="n">
        <f aca="false">SUMIF($B$6:$B$20,$A28,O$6:O$20)</f>
        <v>179721.88</v>
      </c>
      <c r="P28" s="19" t="n">
        <f aca="false">SUMIF($B$6:$B$20,$A28,P$6:P$20)</f>
        <v>179721.88</v>
      </c>
      <c r="Q28" s="19" t="n">
        <f aca="false">SUMIF($B$6:$B$20,$A28,Q$6:Q$20)</f>
        <v>179721.88</v>
      </c>
      <c r="R28" s="19" t="n">
        <f aca="false">SUMIF($B$6:$B$20,$A28,R$6:R$20)</f>
        <v>179721.88</v>
      </c>
      <c r="S28" s="19" t="n">
        <f aca="false">SUMIF($B$6:$B$20,$A28,S$6:S$20)</f>
        <v>2123439.04</v>
      </c>
    </row>
    <row r="29" customFormat="false" ht="15" hidden="false" customHeight="false" outlineLevel="0" collapsed="false">
      <c r="A29" s="7" t="str">
        <f aca="false">Premissas!$H$8</f>
        <v>Tecnologia</v>
      </c>
      <c r="G29" s="19" t="n">
        <f aca="false">SUMIF($B$6:$B$20,$A29,G$6:G$20)</f>
        <v>60660</v>
      </c>
      <c r="H29" s="19" t="n">
        <f aca="false">SUMIF($B$6:$B$20,$A29,H$6:H$20)</f>
        <v>60660</v>
      </c>
      <c r="I29" s="19" t="n">
        <f aca="false">SUMIF($B$6:$B$20,$A29,I$6:I$20)</f>
        <v>60660</v>
      </c>
      <c r="J29" s="19" t="n">
        <f aca="false">SUMIF($B$6:$B$20,$A29,J$6:J$20)</f>
        <v>60660</v>
      </c>
      <c r="K29" s="19" t="n">
        <f aca="false">SUMIF($B$6:$B$20,$A29,K$6:K$20)</f>
        <v>63781.8</v>
      </c>
      <c r="L29" s="19" t="n">
        <f aca="false">SUMIF($B$6:$B$20,$A29,L$6:L$20)</f>
        <v>63781.8</v>
      </c>
      <c r="M29" s="19" t="n">
        <f aca="false">SUMIF($B$6:$B$20,$A29,M$6:M$20)</f>
        <v>81413.2</v>
      </c>
      <c r="N29" s="19" t="n">
        <f aca="false">SUMIF($B$6:$B$20,$A29,N$6:N$20)</f>
        <v>81413.2</v>
      </c>
      <c r="O29" s="19" t="n">
        <f aca="false">SUMIF($B$6:$B$20,$A29,O$6:O$20)</f>
        <v>81413.2</v>
      </c>
      <c r="P29" s="19" t="n">
        <f aca="false">SUMIF($B$6:$B$20,$A29,P$6:P$20)</f>
        <v>81413.2</v>
      </c>
      <c r="Q29" s="19" t="n">
        <f aca="false">SUMIF($B$6:$B$20,$A29,Q$6:Q$20)</f>
        <v>81413.2</v>
      </c>
      <c r="R29" s="19" t="n">
        <f aca="false">SUMIF($B$6:$B$20,$A29,R$6:R$20)</f>
        <v>81413.2</v>
      </c>
      <c r="S29" s="19" t="n">
        <f aca="false">SUMIF($B$6:$B$20,$A29,S$6:S$20)</f>
        <v>858682.8</v>
      </c>
    </row>
    <row r="31" customFormat="false" ht="15" hidden="false" customHeight="false" outlineLevel="0" collapsed="false">
      <c r="A31" s="11" t="s">
        <v>20</v>
      </c>
    </row>
  </sheetData>
  <dataValidations count="2">
    <dataValidation allowBlank="true" errorStyle="stop" operator="between" showDropDown="false" showErrorMessage="false" showInputMessage="false" sqref="B6:B20" type="list">
      <formula1>Premissas!$H$5:$H$8</formula1>
      <formula2>0</formula2>
    </dataValidation>
    <dataValidation allowBlank="true" error="Mês de 1 a 12." errorStyle="stop" operator="between" showDropDown="false" showErrorMessage="true" showInputMessage="false" sqref="F6:F20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5" min="4" style="0" width="10"/>
    <col collapsed="false" customWidth="true" hidden="false" outlineLevel="0" max="17" min="6" style="0" width="12"/>
    <col collapsed="false" customWidth="true" hidden="false" outlineLevel="0" max="18" min="18" style="0" width="14"/>
  </cols>
  <sheetData>
    <row r="1" customFormat="false" ht="18.55" hidden="false" customHeight="false" outlineLevel="0" collapsed="false">
      <c r="A1" s="1" t="s">
        <v>110</v>
      </c>
    </row>
    <row r="2" customFormat="false" ht="15" hidden="false" customHeight="false" outlineLevel="0" collapsed="false">
      <c r="A2" s="2" t="s">
        <v>111</v>
      </c>
    </row>
    <row r="4" customFormat="false" ht="15" hidden="false" customHeight="false" outlineLevel="0" collapsed="false">
      <c r="E4" s="23" t="s">
        <v>90</v>
      </c>
      <c r="F4" s="24" t="n">
        <v>1</v>
      </c>
      <c r="G4" s="24" t="n">
        <v>2</v>
      </c>
      <c r="H4" s="24" t="n">
        <v>3</v>
      </c>
      <c r="I4" s="24" t="n">
        <v>4</v>
      </c>
      <c r="J4" s="24" t="n">
        <v>5</v>
      </c>
      <c r="K4" s="24" t="n">
        <v>6</v>
      </c>
      <c r="L4" s="24" t="n">
        <v>7</v>
      </c>
      <c r="M4" s="24" t="n">
        <v>8</v>
      </c>
      <c r="N4" s="24" t="n">
        <v>9</v>
      </c>
      <c r="O4" s="24" t="n">
        <v>10</v>
      </c>
      <c r="P4" s="24" t="n">
        <v>11</v>
      </c>
      <c r="Q4" s="24" t="n">
        <v>12</v>
      </c>
    </row>
    <row r="5" customFormat="false" ht="30" hidden="false" customHeight="true" outlineLevel="0" collapsed="false">
      <c r="A5" s="12" t="s">
        <v>92</v>
      </c>
      <c r="B5" s="13" t="s">
        <v>112</v>
      </c>
      <c r="C5" s="13" t="s">
        <v>113</v>
      </c>
      <c r="D5" s="13" t="s">
        <v>114</v>
      </c>
      <c r="E5" s="13" t="s">
        <v>115</v>
      </c>
      <c r="F5" s="13" t="s">
        <v>32</v>
      </c>
      <c r="G5" s="13" t="s">
        <v>36</v>
      </c>
      <c r="H5" s="13" t="s">
        <v>40</v>
      </c>
      <c r="I5" s="13" t="s">
        <v>44</v>
      </c>
      <c r="J5" s="13" t="s">
        <v>48</v>
      </c>
      <c r="K5" s="13" t="s">
        <v>51</v>
      </c>
      <c r="L5" s="13" t="s">
        <v>54</v>
      </c>
      <c r="M5" s="13" t="s">
        <v>57</v>
      </c>
      <c r="N5" s="13" t="s">
        <v>60</v>
      </c>
      <c r="O5" s="13" t="s">
        <v>63</v>
      </c>
      <c r="P5" s="13" t="s">
        <v>66</v>
      </c>
      <c r="Q5" s="13" t="s">
        <v>67</v>
      </c>
      <c r="R5" s="13" t="s">
        <v>84</v>
      </c>
    </row>
    <row r="6" customFormat="false" ht="15" hidden="false" customHeight="false" outlineLevel="0" collapsed="false">
      <c r="A6" s="6" t="s">
        <v>33</v>
      </c>
      <c r="B6" s="6" t="s">
        <v>116</v>
      </c>
      <c r="C6" s="17" t="n">
        <v>42000</v>
      </c>
      <c r="D6" s="15" t="n">
        <f aca="false">Premissas!$B$7</f>
        <v>0.045</v>
      </c>
      <c r="E6" s="14" t="n">
        <v>1</v>
      </c>
      <c r="F6" s="19" t="n">
        <f aca="false">IF($C6="",0,$C6*(1+IF(F$4&gt;=$E6,N($D6),0)))</f>
        <v>43890</v>
      </c>
      <c r="G6" s="19" t="n">
        <f aca="false">IF($C6="",0,$C6*(1+IF(G$4&gt;=$E6,N($D6),0)))</f>
        <v>43890</v>
      </c>
      <c r="H6" s="19" t="n">
        <f aca="false">IF($C6="",0,$C6*(1+IF(H$4&gt;=$E6,N($D6),0)))</f>
        <v>43890</v>
      </c>
      <c r="I6" s="19" t="n">
        <f aca="false">IF($C6="",0,$C6*(1+IF(I$4&gt;=$E6,N($D6),0)))</f>
        <v>43890</v>
      </c>
      <c r="J6" s="19" t="n">
        <f aca="false">IF($C6="",0,$C6*(1+IF(J$4&gt;=$E6,N($D6),0)))</f>
        <v>43890</v>
      </c>
      <c r="K6" s="19" t="n">
        <f aca="false">IF($C6="",0,$C6*(1+IF(K$4&gt;=$E6,N($D6),0)))</f>
        <v>43890</v>
      </c>
      <c r="L6" s="19" t="n">
        <f aca="false">IF($C6="",0,$C6*(1+IF(L$4&gt;=$E6,N($D6),0)))</f>
        <v>43890</v>
      </c>
      <c r="M6" s="19" t="n">
        <f aca="false">IF($C6="",0,$C6*(1+IF(M$4&gt;=$E6,N($D6),0)))</f>
        <v>43890</v>
      </c>
      <c r="N6" s="19" t="n">
        <f aca="false">IF($C6="",0,$C6*(1+IF(N$4&gt;=$E6,N($D6),0)))</f>
        <v>43890</v>
      </c>
      <c r="O6" s="19" t="n">
        <f aca="false">IF($C6="",0,$C6*(1+IF(O$4&gt;=$E6,N($D6),0)))</f>
        <v>43890</v>
      </c>
      <c r="P6" s="19" t="n">
        <f aca="false">IF($C6="",0,$C6*(1+IF(P$4&gt;=$E6,N($D6),0)))</f>
        <v>43890</v>
      </c>
      <c r="Q6" s="19" t="n">
        <f aca="false">IF($C6="",0,$C6*(1+IF(Q$4&gt;=$E6,N($D6),0)))</f>
        <v>43890</v>
      </c>
      <c r="R6" s="19" t="n">
        <f aca="false">SUM(F6:Q6)</f>
        <v>526680</v>
      </c>
    </row>
    <row r="7" customFormat="false" ht="15" hidden="false" customHeight="false" outlineLevel="0" collapsed="false">
      <c r="A7" s="6" t="s">
        <v>33</v>
      </c>
      <c r="B7" s="6" t="s">
        <v>117</v>
      </c>
      <c r="C7" s="17" t="n">
        <v>14000</v>
      </c>
      <c r="D7" s="15" t="n">
        <f aca="false">Premissas!$B$7</f>
        <v>0.045</v>
      </c>
      <c r="E7" s="14" t="n">
        <v>1</v>
      </c>
      <c r="F7" s="19" t="n">
        <f aca="false">IF($C7="",0,$C7*(1+IF(F$4&gt;=$E7,N($D7),0)))</f>
        <v>14630</v>
      </c>
      <c r="G7" s="19" t="n">
        <f aca="false">IF($C7="",0,$C7*(1+IF(G$4&gt;=$E7,N($D7),0)))</f>
        <v>14630</v>
      </c>
      <c r="H7" s="19" t="n">
        <f aca="false">IF($C7="",0,$C7*(1+IF(H$4&gt;=$E7,N($D7),0)))</f>
        <v>14630</v>
      </c>
      <c r="I7" s="19" t="n">
        <f aca="false">IF($C7="",0,$C7*(1+IF(I$4&gt;=$E7,N($D7),0)))</f>
        <v>14630</v>
      </c>
      <c r="J7" s="19" t="n">
        <f aca="false">IF($C7="",0,$C7*(1+IF(J$4&gt;=$E7,N($D7),0)))</f>
        <v>14630</v>
      </c>
      <c r="K7" s="19" t="n">
        <f aca="false">IF($C7="",0,$C7*(1+IF(K$4&gt;=$E7,N($D7),0)))</f>
        <v>14630</v>
      </c>
      <c r="L7" s="19" t="n">
        <f aca="false">IF($C7="",0,$C7*(1+IF(L$4&gt;=$E7,N($D7),0)))</f>
        <v>14630</v>
      </c>
      <c r="M7" s="19" t="n">
        <f aca="false">IF($C7="",0,$C7*(1+IF(M$4&gt;=$E7,N($D7),0)))</f>
        <v>14630</v>
      </c>
      <c r="N7" s="19" t="n">
        <f aca="false">IF($C7="",0,$C7*(1+IF(N$4&gt;=$E7,N($D7),0)))</f>
        <v>14630</v>
      </c>
      <c r="O7" s="19" t="n">
        <f aca="false">IF($C7="",0,$C7*(1+IF(O$4&gt;=$E7,N($D7),0)))</f>
        <v>14630</v>
      </c>
      <c r="P7" s="19" t="n">
        <f aca="false">IF($C7="",0,$C7*(1+IF(P$4&gt;=$E7,N($D7),0)))</f>
        <v>14630</v>
      </c>
      <c r="Q7" s="19" t="n">
        <f aca="false">IF($C7="",0,$C7*(1+IF(Q$4&gt;=$E7,N($D7),0)))</f>
        <v>14630</v>
      </c>
      <c r="R7" s="19" t="n">
        <f aca="false">SUM(F7:Q7)</f>
        <v>175560</v>
      </c>
    </row>
    <row r="8" customFormat="false" ht="15" hidden="false" customHeight="false" outlineLevel="0" collapsed="false">
      <c r="A8" s="6" t="s">
        <v>33</v>
      </c>
      <c r="B8" s="6" t="s">
        <v>118</v>
      </c>
      <c r="C8" s="17" t="n">
        <v>9000</v>
      </c>
      <c r="D8" s="15" t="n">
        <f aca="false">Premissas!$B$7</f>
        <v>0.045</v>
      </c>
      <c r="E8" s="14" t="n">
        <v>1</v>
      </c>
      <c r="F8" s="19" t="n">
        <f aca="false">IF($C8="",0,$C8*(1+IF(F$4&gt;=$E8,N($D8),0)))</f>
        <v>9405</v>
      </c>
      <c r="G8" s="19" t="n">
        <f aca="false">IF($C8="",0,$C8*(1+IF(G$4&gt;=$E8,N($D8),0)))</f>
        <v>9405</v>
      </c>
      <c r="H8" s="19" t="n">
        <f aca="false">IF($C8="",0,$C8*(1+IF(H$4&gt;=$E8,N($D8),0)))</f>
        <v>9405</v>
      </c>
      <c r="I8" s="19" t="n">
        <f aca="false">IF($C8="",0,$C8*(1+IF(I$4&gt;=$E8,N($D8),0)))</f>
        <v>9405</v>
      </c>
      <c r="J8" s="19" t="n">
        <f aca="false">IF($C8="",0,$C8*(1+IF(J$4&gt;=$E8,N($D8),0)))</f>
        <v>9405</v>
      </c>
      <c r="K8" s="19" t="n">
        <f aca="false">IF($C8="",0,$C8*(1+IF(K$4&gt;=$E8,N($D8),0)))</f>
        <v>9405</v>
      </c>
      <c r="L8" s="19" t="n">
        <f aca="false">IF($C8="",0,$C8*(1+IF(L$4&gt;=$E8,N($D8),0)))</f>
        <v>9405</v>
      </c>
      <c r="M8" s="19" t="n">
        <f aca="false">IF($C8="",0,$C8*(1+IF(M$4&gt;=$E8,N($D8),0)))</f>
        <v>9405</v>
      </c>
      <c r="N8" s="19" t="n">
        <f aca="false">IF($C8="",0,$C8*(1+IF(N$4&gt;=$E8,N($D8),0)))</f>
        <v>9405</v>
      </c>
      <c r="O8" s="19" t="n">
        <f aca="false">IF($C8="",0,$C8*(1+IF(O$4&gt;=$E8,N($D8),0)))</f>
        <v>9405</v>
      </c>
      <c r="P8" s="19" t="n">
        <f aca="false">IF($C8="",0,$C8*(1+IF(P$4&gt;=$E8,N($D8),0)))</f>
        <v>9405</v>
      </c>
      <c r="Q8" s="19" t="n">
        <f aca="false">IF($C8="",0,$C8*(1+IF(Q$4&gt;=$E8,N($D8),0)))</f>
        <v>9405</v>
      </c>
      <c r="R8" s="19" t="n">
        <f aca="false">SUM(F8:Q8)</f>
        <v>112860</v>
      </c>
    </row>
    <row r="9" customFormat="false" ht="15" hidden="false" customHeight="false" outlineLevel="0" collapsed="false">
      <c r="A9" s="6" t="s">
        <v>37</v>
      </c>
      <c r="B9" s="6" t="s">
        <v>119</v>
      </c>
      <c r="C9" s="17" t="n">
        <v>46000</v>
      </c>
      <c r="D9" s="15" t="n">
        <f aca="false">Premissas!$B$7</f>
        <v>0.045</v>
      </c>
      <c r="E9" s="14" t="n">
        <v>8</v>
      </c>
      <c r="F9" s="19" t="n">
        <f aca="false">IF($C9="",0,$C9*(1+IF(F$4&gt;=$E9,N($D9),0)))</f>
        <v>46000</v>
      </c>
      <c r="G9" s="19" t="n">
        <f aca="false">IF($C9="",0,$C9*(1+IF(G$4&gt;=$E9,N($D9),0)))</f>
        <v>46000</v>
      </c>
      <c r="H9" s="19" t="n">
        <f aca="false">IF($C9="",0,$C9*(1+IF(H$4&gt;=$E9,N($D9),0)))</f>
        <v>46000</v>
      </c>
      <c r="I9" s="19" t="n">
        <f aca="false">IF($C9="",0,$C9*(1+IF(I$4&gt;=$E9,N($D9),0)))</f>
        <v>46000</v>
      </c>
      <c r="J9" s="19" t="n">
        <f aca="false">IF($C9="",0,$C9*(1+IF(J$4&gt;=$E9,N($D9),0)))</f>
        <v>46000</v>
      </c>
      <c r="K9" s="19" t="n">
        <f aca="false">IF($C9="",0,$C9*(1+IF(K$4&gt;=$E9,N($D9),0)))</f>
        <v>46000</v>
      </c>
      <c r="L9" s="19" t="n">
        <f aca="false">IF($C9="",0,$C9*(1+IF(L$4&gt;=$E9,N($D9),0)))</f>
        <v>46000</v>
      </c>
      <c r="M9" s="19" t="n">
        <f aca="false">IF($C9="",0,$C9*(1+IF(M$4&gt;=$E9,N($D9),0)))</f>
        <v>48070</v>
      </c>
      <c r="N9" s="19" t="n">
        <f aca="false">IF($C9="",0,$C9*(1+IF(N$4&gt;=$E9,N($D9),0)))</f>
        <v>48070</v>
      </c>
      <c r="O9" s="19" t="n">
        <f aca="false">IF($C9="",0,$C9*(1+IF(O$4&gt;=$E9,N($D9),0)))</f>
        <v>48070</v>
      </c>
      <c r="P9" s="19" t="n">
        <f aca="false">IF($C9="",0,$C9*(1+IF(P$4&gt;=$E9,N($D9),0)))</f>
        <v>48070</v>
      </c>
      <c r="Q9" s="19" t="n">
        <f aca="false">IF($C9="",0,$C9*(1+IF(Q$4&gt;=$E9,N($D9),0)))</f>
        <v>48070</v>
      </c>
      <c r="R9" s="19" t="n">
        <f aca="false">SUM(F9:Q9)</f>
        <v>562350</v>
      </c>
    </row>
    <row r="10" customFormat="false" ht="15" hidden="false" customHeight="false" outlineLevel="0" collapsed="false">
      <c r="A10" s="6" t="s">
        <v>37</v>
      </c>
      <c r="B10" s="6" t="s">
        <v>120</v>
      </c>
      <c r="C10" s="17" t="n">
        <v>16000</v>
      </c>
      <c r="D10" s="15" t="n">
        <f aca="false">Premissas!$B$7</f>
        <v>0.045</v>
      </c>
      <c r="E10" s="14" t="n">
        <v>1</v>
      </c>
      <c r="F10" s="19" t="n">
        <f aca="false">IF($C10="",0,$C10*(1+IF(F$4&gt;=$E10,N($D10),0)))</f>
        <v>16720</v>
      </c>
      <c r="G10" s="19" t="n">
        <f aca="false">IF($C10="",0,$C10*(1+IF(G$4&gt;=$E10,N($D10),0)))</f>
        <v>16720</v>
      </c>
      <c r="H10" s="19" t="n">
        <f aca="false">IF($C10="",0,$C10*(1+IF(H$4&gt;=$E10,N($D10),0)))</f>
        <v>16720</v>
      </c>
      <c r="I10" s="19" t="n">
        <f aca="false">IF($C10="",0,$C10*(1+IF(I$4&gt;=$E10,N($D10),0)))</f>
        <v>16720</v>
      </c>
      <c r="J10" s="19" t="n">
        <f aca="false">IF($C10="",0,$C10*(1+IF(J$4&gt;=$E10,N($D10),0)))</f>
        <v>16720</v>
      </c>
      <c r="K10" s="19" t="n">
        <f aca="false">IF($C10="",0,$C10*(1+IF(K$4&gt;=$E10,N($D10),0)))</f>
        <v>16720</v>
      </c>
      <c r="L10" s="19" t="n">
        <f aca="false">IF($C10="",0,$C10*(1+IF(L$4&gt;=$E10,N($D10),0)))</f>
        <v>16720</v>
      </c>
      <c r="M10" s="19" t="n">
        <f aca="false">IF($C10="",0,$C10*(1+IF(M$4&gt;=$E10,N($D10),0)))</f>
        <v>16720</v>
      </c>
      <c r="N10" s="19" t="n">
        <f aca="false">IF($C10="",0,$C10*(1+IF(N$4&gt;=$E10,N($D10),0)))</f>
        <v>16720</v>
      </c>
      <c r="O10" s="19" t="n">
        <f aca="false">IF($C10="",0,$C10*(1+IF(O$4&gt;=$E10,N($D10),0)))</f>
        <v>16720</v>
      </c>
      <c r="P10" s="19" t="n">
        <f aca="false">IF($C10="",0,$C10*(1+IF(P$4&gt;=$E10,N($D10),0)))</f>
        <v>16720</v>
      </c>
      <c r="Q10" s="19" t="n">
        <f aca="false">IF($C10="",0,$C10*(1+IF(Q$4&gt;=$E10,N($D10),0)))</f>
        <v>16720</v>
      </c>
      <c r="R10" s="19" t="n">
        <f aca="false">SUM(F10:Q10)</f>
        <v>200640</v>
      </c>
    </row>
    <row r="11" customFormat="false" ht="15" hidden="false" customHeight="false" outlineLevel="0" collapsed="false">
      <c r="A11" s="6" t="s">
        <v>37</v>
      </c>
      <c r="B11" s="6" t="s">
        <v>121</v>
      </c>
      <c r="C11" s="17" t="n">
        <v>11000</v>
      </c>
      <c r="D11" s="15" t="n">
        <f aca="false">Premissas!$B$7</f>
        <v>0.045</v>
      </c>
      <c r="E11" s="14" t="n">
        <v>1</v>
      </c>
      <c r="F11" s="19" t="n">
        <f aca="false">IF($C11="",0,$C11*(1+IF(F$4&gt;=$E11,N($D11),0)))</f>
        <v>11495</v>
      </c>
      <c r="G11" s="19" t="n">
        <f aca="false">IF($C11="",0,$C11*(1+IF(G$4&gt;=$E11,N($D11),0)))</f>
        <v>11495</v>
      </c>
      <c r="H11" s="19" t="n">
        <f aca="false">IF($C11="",0,$C11*(1+IF(H$4&gt;=$E11,N($D11),0)))</f>
        <v>11495</v>
      </c>
      <c r="I11" s="19" t="n">
        <f aca="false">IF($C11="",0,$C11*(1+IF(I$4&gt;=$E11,N($D11),0)))</f>
        <v>11495</v>
      </c>
      <c r="J11" s="19" t="n">
        <f aca="false">IF($C11="",0,$C11*(1+IF(J$4&gt;=$E11,N($D11),0)))</f>
        <v>11495</v>
      </c>
      <c r="K11" s="19" t="n">
        <f aca="false">IF($C11="",0,$C11*(1+IF(K$4&gt;=$E11,N($D11),0)))</f>
        <v>11495</v>
      </c>
      <c r="L11" s="19" t="n">
        <f aca="false">IF($C11="",0,$C11*(1+IF(L$4&gt;=$E11,N($D11),0)))</f>
        <v>11495</v>
      </c>
      <c r="M11" s="19" t="n">
        <f aca="false">IF($C11="",0,$C11*(1+IF(M$4&gt;=$E11,N($D11),0)))</f>
        <v>11495</v>
      </c>
      <c r="N11" s="19" t="n">
        <f aca="false">IF($C11="",0,$C11*(1+IF(N$4&gt;=$E11,N($D11),0)))</f>
        <v>11495</v>
      </c>
      <c r="O11" s="19" t="n">
        <f aca="false">IF($C11="",0,$C11*(1+IF(O$4&gt;=$E11,N($D11),0)))</f>
        <v>11495</v>
      </c>
      <c r="P11" s="19" t="n">
        <f aca="false">IF($C11="",0,$C11*(1+IF(P$4&gt;=$E11,N($D11),0)))</f>
        <v>11495</v>
      </c>
      <c r="Q11" s="19" t="n">
        <f aca="false">IF($C11="",0,$C11*(1+IF(Q$4&gt;=$E11,N($D11),0)))</f>
        <v>11495</v>
      </c>
      <c r="R11" s="19" t="n">
        <f aca="false">SUM(F11:Q11)</f>
        <v>137940</v>
      </c>
    </row>
    <row r="12" customFormat="false" ht="15" hidden="false" customHeight="false" outlineLevel="0" collapsed="false">
      <c r="A12" s="6" t="s">
        <v>37</v>
      </c>
      <c r="B12" s="6" t="s">
        <v>122</v>
      </c>
      <c r="C12" s="17" t="n">
        <v>4500</v>
      </c>
      <c r="D12" s="15" t="n">
        <f aca="false">Premissas!$B$7</f>
        <v>0.045</v>
      </c>
      <c r="E12" s="14" t="n">
        <v>1</v>
      </c>
      <c r="F12" s="19" t="n">
        <f aca="false">IF($C12="",0,$C12*(1+IF(F$4&gt;=$E12,N($D12),0)))</f>
        <v>4702.5</v>
      </c>
      <c r="G12" s="19" t="n">
        <f aca="false">IF($C12="",0,$C12*(1+IF(G$4&gt;=$E12,N($D12),0)))</f>
        <v>4702.5</v>
      </c>
      <c r="H12" s="19" t="n">
        <f aca="false">IF($C12="",0,$C12*(1+IF(H$4&gt;=$E12,N($D12),0)))</f>
        <v>4702.5</v>
      </c>
      <c r="I12" s="19" t="n">
        <f aca="false">IF($C12="",0,$C12*(1+IF(I$4&gt;=$E12,N($D12),0)))</f>
        <v>4702.5</v>
      </c>
      <c r="J12" s="19" t="n">
        <f aca="false">IF($C12="",0,$C12*(1+IF(J$4&gt;=$E12,N($D12),0)))</f>
        <v>4702.5</v>
      </c>
      <c r="K12" s="19" t="n">
        <f aca="false">IF($C12="",0,$C12*(1+IF(K$4&gt;=$E12,N($D12),0)))</f>
        <v>4702.5</v>
      </c>
      <c r="L12" s="19" t="n">
        <f aca="false">IF($C12="",0,$C12*(1+IF(L$4&gt;=$E12,N($D12),0)))</f>
        <v>4702.5</v>
      </c>
      <c r="M12" s="19" t="n">
        <f aca="false">IF($C12="",0,$C12*(1+IF(M$4&gt;=$E12,N($D12),0)))</f>
        <v>4702.5</v>
      </c>
      <c r="N12" s="19" t="n">
        <f aca="false">IF($C12="",0,$C12*(1+IF(N$4&gt;=$E12,N($D12),0)))</f>
        <v>4702.5</v>
      </c>
      <c r="O12" s="19" t="n">
        <f aca="false">IF($C12="",0,$C12*(1+IF(O$4&gt;=$E12,N($D12),0)))</f>
        <v>4702.5</v>
      </c>
      <c r="P12" s="19" t="n">
        <f aca="false">IF($C12="",0,$C12*(1+IF(P$4&gt;=$E12,N($D12),0)))</f>
        <v>4702.5</v>
      </c>
      <c r="Q12" s="19" t="n">
        <f aca="false">IF($C12="",0,$C12*(1+IF(Q$4&gt;=$E12,N($D12),0)))</f>
        <v>4702.5</v>
      </c>
      <c r="R12" s="19" t="n">
        <f aca="false">SUM(F12:Q12)</f>
        <v>56430</v>
      </c>
    </row>
    <row r="13" customFormat="false" ht="15" hidden="false" customHeight="false" outlineLevel="0" collapsed="false">
      <c r="A13" s="6" t="s">
        <v>41</v>
      </c>
      <c r="B13" s="6" t="s">
        <v>123</v>
      </c>
      <c r="C13" s="17" t="n">
        <v>18000</v>
      </c>
      <c r="D13" s="15" t="n">
        <f aca="false">Premissas!$B$7</f>
        <v>0.045</v>
      </c>
      <c r="E13" s="14" t="n">
        <v>1</v>
      </c>
      <c r="F13" s="19" t="n">
        <f aca="false">IF($C13="",0,$C13*(1+IF(F$4&gt;=$E13,N($D13),0)))</f>
        <v>18810</v>
      </c>
      <c r="G13" s="19" t="n">
        <f aca="false">IF($C13="",0,$C13*(1+IF(G$4&gt;=$E13,N($D13),0)))</f>
        <v>18810</v>
      </c>
      <c r="H13" s="19" t="n">
        <f aca="false">IF($C13="",0,$C13*(1+IF(H$4&gt;=$E13,N($D13),0)))</f>
        <v>18810</v>
      </c>
      <c r="I13" s="19" t="n">
        <f aca="false">IF($C13="",0,$C13*(1+IF(I$4&gt;=$E13,N($D13),0)))</f>
        <v>18810</v>
      </c>
      <c r="J13" s="19" t="n">
        <f aca="false">IF($C13="",0,$C13*(1+IF(J$4&gt;=$E13,N($D13),0)))</f>
        <v>18810</v>
      </c>
      <c r="K13" s="19" t="n">
        <f aca="false">IF($C13="",0,$C13*(1+IF(K$4&gt;=$E13,N($D13),0)))</f>
        <v>18810</v>
      </c>
      <c r="L13" s="19" t="n">
        <f aca="false">IF($C13="",0,$C13*(1+IF(L$4&gt;=$E13,N($D13),0)))</f>
        <v>18810</v>
      </c>
      <c r="M13" s="19" t="n">
        <f aca="false">IF($C13="",0,$C13*(1+IF(M$4&gt;=$E13,N($D13),0)))</f>
        <v>18810</v>
      </c>
      <c r="N13" s="19" t="n">
        <f aca="false">IF($C13="",0,$C13*(1+IF(N$4&gt;=$E13,N($D13),0)))</f>
        <v>18810</v>
      </c>
      <c r="O13" s="19" t="n">
        <f aca="false">IF($C13="",0,$C13*(1+IF(O$4&gt;=$E13,N($D13),0)))</f>
        <v>18810</v>
      </c>
      <c r="P13" s="19" t="n">
        <f aca="false">IF($C13="",0,$C13*(1+IF(P$4&gt;=$E13,N($D13),0)))</f>
        <v>18810</v>
      </c>
      <c r="Q13" s="19" t="n">
        <f aca="false">IF($C13="",0,$C13*(1+IF(Q$4&gt;=$E13,N($D13),0)))</f>
        <v>18810</v>
      </c>
      <c r="R13" s="19" t="n">
        <f aca="false">SUM(F13:Q13)</f>
        <v>225720</v>
      </c>
    </row>
    <row r="14" customFormat="false" ht="15" hidden="false" customHeight="false" outlineLevel="0" collapsed="false">
      <c r="A14" s="6" t="s">
        <v>41</v>
      </c>
      <c r="B14" s="6" t="s">
        <v>124</v>
      </c>
      <c r="C14" s="17" t="n">
        <v>26000</v>
      </c>
      <c r="D14" s="15" t="n">
        <f aca="false">Premissas!$B$7</f>
        <v>0.045</v>
      </c>
      <c r="E14" s="14" t="n">
        <v>1</v>
      </c>
      <c r="F14" s="19" t="n">
        <f aca="false">IF($C14="",0,$C14*(1+IF(F$4&gt;=$E14,N($D14),0)))</f>
        <v>27170</v>
      </c>
      <c r="G14" s="19" t="n">
        <f aca="false">IF($C14="",0,$C14*(1+IF(G$4&gt;=$E14,N($D14),0)))</f>
        <v>27170</v>
      </c>
      <c r="H14" s="19" t="n">
        <f aca="false">IF($C14="",0,$C14*(1+IF(H$4&gt;=$E14,N($D14),0)))</f>
        <v>27170</v>
      </c>
      <c r="I14" s="19" t="n">
        <f aca="false">IF($C14="",0,$C14*(1+IF(I$4&gt;=$E14,N($D14),0)))</f>
        <v>27170</v>
      </c>
      <c r="J14" s="19" t="n">
        <f aca="false">IF($C14="",0,$C14*(1+IF(J$4&gt;=$E14,N($D14),0)))</f>
        <v>27170</v>
      </c>
      <c r="K14" s="19" t="n">
        <f aca="false">IF($C14="",0,$C14*(1+IF(K$4&gt;=$E14,N($D14),0)))</f>
        <v>27170</v>
      </c>
      <c r="L14" s="19" t="n">
        <f aca="false">IF($C14="",0,$C14*(1+IF(L$4&gt;=$E14,N($D14),0)))</f>
        <v>27170</v>
      </c>
      <c r="M14" s="19" t="n">
        <f aca="false">IF($C14="",0,$C14*(1+IF(M$4&gt;=$E14,N($D14),0)))</f>
        <v>27170</v>
      </c>
      <c r="N14" s="19" t="n">
        <f aca="false">IF($C14="",0,$C14*(1+IF(N$4&gt;=$E14,N($D14),0)))</f>
        <v>27170</v>
      </c>
      <c r="O14" s="19" t="n">
        <f aca="false">IF($C14="",0,$C14*(1+IF(O$4&gt;=$E14,N($D14),0)))</f>
        <v>27170</v>
      </c>
      <c r="P14" s="19" t="n">
        <f aca="false">IF($C14="",0,$C14*(1+IF(P$4&gt;=$E14,N($D14),0)))</f>
        <v>27170</v>
      </c>
      <c r="Q14" s="19" t="n">
        <f aca="false">IF($C14="",0,$C14*(1+IF(Q$4&gt;=$E14,N($D14),0)))</f>
        <v>27170</v>
      </c>
      <c r="R14" s="19" t="n">
        <f aca="false">SUM(F14:Q14)</f>
        <v>326040</v>
      </c>
    </row>
    <row r="15" customFormat="false" ht="15" hidden="false" customHeight="false" outlineLevel="0" collapsed="false">
      <c r="A15" s="6" t="s">
        <v>41</v>
      </c>
      <c r="B15" s="6" t="s">
        <v>125</v>
      </c>
      <c r="C15" s="17" t="n">
        <v>7500</v>
      </c>
      <c r="D15" s="15" t="n">
        <f aca="false">Premissas!$B$7</f>
        <v>0.045</v>
      </c>
      <c r="E15" s="14" t="n">
        <v>3</v>
      </c>
      <c r="F15" s="19" t="n">
        <f aca="false">IF($C15="",0,$C15*(1+IF(F$4&gt;=$E15,N($D15),0)))</f>
        <v>7500</v>
      </c>
      <c r="G15" s="19" t="n">
        <f aca="false">IF($C15="",0,$C15*(1+IF(G$4&gt;=$E15,N($D15),0)))</f>
        <v>7500</v>
      </c>
      <c r="H15" s="19" t="n">
        <f aca="false">IF($C15="",0,$C15*(1+IF(H$4&gt;=$E15,N($D15),0)))</f>
        <v>7837.5</v>
      </c>
      <c r="I15" s="19" t="n">
        <f aca="false">IF($C15="",0,$C15*(1+IF(I$4&gt;=$E15,N($D15),0)))</f>
        <v>7837.5</v>
      </c>
      <c r="J15" s="19" t="n">
        <f aca="false">IF($C15="",0,$C15*(1+IF(J$4&gt;=$E15,N($D15),0)))</f>
        <v>7837.5</v>
      </c>
      <c r="K15" s="19" t="n">
        <f aca="false">IF($C15="",0,$C15*(1+IF(K$4&gt;=$E15,N($D15),0)))</f>
        <v>7837.5</v>
      </c>
      <c r="L15" s="19" t="n">
        <f aca="false">IF($C15="",0,$C15*(1+IF(L$4&gt;=$E15,N($D15),0)))</f>
        <v>7837.5</v>
      </c>
      <c r="M15" s="19" t="n">
        <f aca="false">IF($C15="",0,$C15*(1+IF(M$4&gt;=$E15,N($D15),0)))</f>
        <v>7837.5</v>
      </c>
      <c r="N15" s="19" t="n">
        <f aca="false">IF($C15="",0,$C15*(1+IF(N$4&gt;=$E15,N($D15),0)))</f>
        <v>7837.5</v>
      </c>
      <c r="O15" s="19" t="n">
        <f aca="false">IF($C15="",0,$C15*(1+IF(O$4&gt;=$E15,N($D15),0)))</f>
        <v>7837.5</v>
      </c>
      <c r="P15" s="19" t="n">
        <f aca="false">IF($C15="",0,$C15*(1+IF(P$4&gt;=$E15,N($D15),0)))</f>
        <v>7837.5</v>
      </c>
      <c r="Q15" s="19" t="n">
        <f aca="false">IF($C15="",0,$C15*(1+IF(Q$4&gt;=$E15,N($D15),0)))</f>
        <v>7837.5</v>
      </c>
      <c r="R15" s="19" t="n">
        <f aca="false">SUM(F15:Q15)</f>
        <v>93375</v>
      </c>
    </row>
    <row r="16" customFormat="false" ht="15" hidden="false" customHeight="false" outlineLevel="0" collapsed="false">
      <c r="A16" s="6" t="s">
        <v>45</v>
      </c>
      <c r="B16" s="6" t="s">
        <v>126</v>
      </c>
      <c r="C16" s="17" t="n">
        <v>21000</v>
      </c>
      <c r="D16" s="15" t="n">
        <v>0.08</v>
      </c>
      <c r="E16" s="14" t="n">
        <v>1</v>
      </c>
      <c r="F16" s="19" t="n">
        <f aca="false">IF($C16="",0,$C16*(1+IF(F$4&gt;=$E16,N($D16),0)))</f>
        <v>22680</v>
      </c>
      <c r="G16" s="19" t="n">
        <f aca="false">IF($C16="",0,$C16*(1+IF(G$4&gt;=$E16,N($D16),0)))</f>
        <v>22680</v>
      </c>
      <c r="H16" s="19" t="n">
        <f aca="false">IF($C16="",0,$C16*(1+IF(H$4&gt;=$E16,N($D16),0)))</f>
        <v>22680</v>
      </c>
      <c r="I16" s="19" t="n">
        <f aca="false">IF($C16="",0,$C16*(1+IF(I$4&gt;=$E16,N($D16),0)))</f>
        <v>22680</v>
      </c>
      <c r="J16" s="19" t="n">
        <f aca="false">IF($C16="",0,$C16*(1+IF(J$4&gt;=$E16,N($D16),0)))</f>
        <v>22680</v>
      </c>
      <c r="K16" s="19" t="n">
        <f aca="false">IF($C16="",0,$C16*(1+IF(K$4&gt;=$E16,N($D16),0)))</f>
        <v>22680</v>
      </c>
      <c r="L16" s="19" t="n">
        <f aca="false">IF($C16="",0,$C16*(1+IF(L$4&gt;=$E16,N($D16),0)))</f>
        <v>22680</v>
      </c>
      <c r="M16" s="19" t="n">
        <f aca="false">IF($C16="",0,$C16*(1+IF(M$4&gt;=$E16,N($D16),0)))</f>
        <v>22680</v>
      </c>
      <c r="N16" s="19" t="n">
        <f aca="false">IF($C16="",0,$C16*(1+IF(N$4&gt;=$E16,N($D16),0)))</f>
        <v>22680</v>
      </c>
      <c r="O16" s="19" t="n">
        <f aca="false">IF($C16="",0,$C16*(1+IF(O$4&gt;=$E16,N($D16),0)))</f>
        <v>22680</v>
      </c>
      <c r="P16" s="19" t="n">
        <f aca="false">IF($C16="",0,$C16*(1+IF(P$4&gt;=$E16,N($D16),0)))</f>
        <v>22680</v>
      </c>
      <c r="Q16" s="19" t="n">
        <f aca="false">IF($C16="",0,$C16*(1+IF(Q$4&gt;=$E16,N($D16),0)))</f>
        <v>22680</v>
      </c>
      <c r="R16" s="19" t="n">
        <f aca="false">SUM(F16:Q16)</f>
        <v>272160</v>
      </c>
    </row>
    <row r="17" customFormat="false" ht="15" hidden="false" customHeight="false" outlineLevel="0" collapsed="false">
      <c r="A17" s="6" t="s">
        <v>45</v>
      </c>
      <c r="B17" s="6" t="s">
        <v>127</v>
      </c>
      <c r="C17" s="17" t="n">
        <v>11500</v>
      </c>
      <c r="D17" s="15" t="n">
        <v>0.1</v>
      </c>
      <c r="E17" s="14" t="n">
        <v>1</v>
      </c>
      <c r="F17" s="19" t="n">
        <f aca="false">IF($C17="",0,$C17*(1+IF(F$4&gt;=$E17,N($D17),0)))</f>
        <v>12650</v>
      </c>
      <c r="G17" s="19" t="n">
        <f aca="false">IF($C17="",0,$C17*(1+IF(G$4&gt;=$E17,N($D17),0)))</f>
        <v>12650</v>
      </c>
      <c r="H17" s="19" t="n">
        <f aca="false">IF($C17="",0,$C17*(1+IF(H$4&gt;=$E17,N($D17),0)))</f>
        <v>12650</v>
      </c>
      <c r="I17" s="19" t="n">
        <f aca="false">IF($C17="",0,$C17*(1+IF(I$4&gt;=$E17,N($D17),0)))</f>
        <v>12650</v>
      </c>
      <c r="J17" s="19" t="n">
        <f aca="false">IF($C17="",0,$C17*(1+IF(J$4&gt;=$E17,N($D17),0)))</f>
        <v>12650</v>
      </c>
      <c r="K17" s="19" t="n">
        <f aca="false">IF($C17="",0,$C17*(1+IF(K$4&gt;=$E17,N($D17),0)))</f>
        <v>12650</v>
      </c>
      <c r="L17" s="19" t="n">
        <f aca="false">IF($C17="",0,$C17*(1+IF(L$4&gt;=$E17,N($D17),0)))</f>
        <v>12650</v>
      </c>
      <c r="M17" s="19" t="n">
        <f aca="false">IF($C17="",0,$C17*(1+IF(M$4&gt;=$E17,N($D17),0)))</f>
        <v>12650</v>
      </c>
      <c r="N17" s="19" t="n">
        <f aca="false">IF($C17="",0,$C17*(1+IF(N$4&gt;=$E17,N($D17),0)))</f>
        <v>12650</v>
      </c>
      <c r="O17" s="19" t="n">
        <f aca="false">IF($C17="",0,$C17*(1+IF(O$4&gt;=$E17,N($D17),0)))</f>
        <v>12650</v>
      </c>
      <c r="P17" s="19" t="n">
        <f aca="false">IF($C17="",0,$C17*(1+IF(P$4&gt;=$E17,N($D17),0)))</f>
        <v>12650</v>
      </c>
      <c r="Q17" s="19" t="n">
        <f aca="false">IF($C17="",0,$C17*(1+IF(Q$4&gt;=$E17,N($D17),0)))</f>
        <v>12650</v>
      </c>
      <c r="R17" s="19" t="n">
        <f aca="false">SUM(F17:Q17)</f>
        <v>151800</v>
      </c>
    </row>
    <row r="18" customFormat="false" ht="15" hidden="false" customHeight="false" outlineLevel="0" collapsed="false">
      <c r="A18" s="6" t="s">
        <v>45</v>
      </c>
      <c r="B18" s="6" t="s">
        <v>128</v>
      </c>
      <c r="C18" s="17" t="n">
        <v>6000</v>
      </c>
      <c r="D18" s="15" t="n">
        <f aca="false">Premissas!$B$7</f>
        <v>0.045</v>
      </c>
      <c r="E18" s="14" t="n">
        <v>1</v>
      </c>
      <c r="F18" s="19" t="n">
        <f aca="false">IF($C18="",0,$C18*(1+IF(F$4&gt;=$E18,N($D18),0)))</f>
        <v>6270</v>
      </c>
      <c r="G18" s="19" t="n">
        <f aca="false">IF($C18="",0,$C18*(1+IF(G$4&gt;=$E18,N($D18),0)))</f>
        <v>6270</v>
      </c>
      <c r="H18" s="19" t="n">
        <f aca="false">IF($C18="",0,$C18*(1+IF(H$4&gt;=$E18,N($D18),0)))</f>
        <v>6270</v>
      </c>
      <c r="I18" s="19" t="n">
        <f aca="false">IF($C18="",0,$C18*(1+IF(I$4&gt;=$E18,N($D18),0)))</f>
        <v>6270</v>
      </c>
      <c r="J18" s="19" t="n">
        <f aca="false">IF($C18="",0,$C18*(1+IF(J$4&gt;=$E18,N($D18),0)))</f>
        <v>6270</v>
      </c>
      <c r="K18" s="19" t="n">
        <f aca="false">IF($C18="",0,$C18*(1+IF(K$4&gt;=$E18,N($D18),0)))</f>
        <v>6270</v>
      </c>
      <c r="L18" s="19" t="n">
        <f aca="false">IF($C18="",0,$C18*(1+IF(L$4&gt;=$E18,N($D18),0)))</f>
        <v>6270</v>
      </c>
      <c r="M18" s="19" t="n">
        <f aca="false">IF($C18="",0,$C18*(1+IF(M$4&gt;=$E18,N($D18),0)))</f>
        <v>6270</v>
      </c>
      <c r="N18" s="19" t="n">
        <f aca="false">IF($C18="",0,$C18*(1+IF(N$4&gt;=$E18,N($D18),0)))</f>
        <v>6270</v>
      </c>
      <c r="O18" s="19" t="n">
        <f aca="false">IF($C18="",0,$C18*(1+IF(O$4&gt;=$E18,N($D18),0)))</f>
        <v>6270</v>
      </c>
      <c r="P18" s="19" t="n">
        <f aca="false">IF($C18="",0,$C18*(1+IF(P$4&gt;=$E18,N($D18),0)))</f>
        <v>6270</v>
      </c>
      <c r="Q18" s="19" t="n">
        <f aca="false">IF($C18="",0,$C18*(1+IF(Q$4&gt;=$E18,N($D18),0)))</f>
        <v>6270</v>
      </c>
      <c r="R18" s="19" t="n">
        <f aca="false">SUM(F18:Q18)</f>
        <v>75240</v>
      </c>
    </row>
    <row r="19" customFormat="false" ht="15" hidden="false" customHeight="false" outlineLevel="0" collapsed="false">
      <c r="A19" s="6"/>
      <c r="B19" s="6"/>
      <c r="C19" s="17"/>
      <c r="D19" s="15"/>
      <c r="E19" s="14"/>
      <c r="F19" s="19" t="n">
        <f aca="false">IF($C19="",0,$C19*(1+IF(F$4&gt;=$E19,N($D19),0)))</f>
        <v>0</v>
      </c>
      <c r="G19" s="19" t="n">
        <f aca="false">IF($C19="",0,$C19*(1+IF(G$4&gt;=$E19,N($D19),0)))</f>
        <v>0</v>
      </c>
      <c r="H19" s="19" t="n">
        <f aca="false">IF($C19="",0,$C19*(1+IF(H$4&gt;=$E19,N($D19),0)))</f>
        <v>0</v>
      </c>
      <c r="I19" s="19" t="n">
        <f aca="false">IF($C19="",0,$C19*(1+IF(I$4&gt;=$E19,N($D19),0)))</f>
        <v>0</v>
      </c>
      <c r="J19" s="19" t="n">
        <f aca="false">IF($C19="",0,$C19*(1+IF(J$4&gt;=$E19,N($D19),0)))</f>
        <v>0</v>
      </c>
      <c r="K19" s="19" t="n">
        <f aca="false">IF($C19="",0,$C19*(1+IF(K$4&gt;=$E19,N($D19),0)))</f>
        <v>0</v>
      </c>
      <c r="L19" s="19" t="n">
        <f aca="false">IF($C19="",0,$C19*(1+IF(L$4&gt;=$E19,N($D19),0)))</f>
        <v>0</v>
      </c>
      <c r="M19" s="19" t="n">
        <f aca="false">IF($C19="",0,$C19*(1+IF(M$4&gt;=$E19,N($D19),0)))</f>
        <v>0</v>
      </c>
      <c r="N19" s="19" t="n">
        <f aca="false">IF($C19="",0,$C19*(1+IF(N$4&gt;=$E19,N($D19),0)))</f>
        <v>0</v>
      </c>
      <c r="O19" s="19" t="n">
        <f aca="false">IF($C19="",0,$C19*(1+IF(O$4&gt;=$E19,N($D19),0)))</f>
        <v>0</v>
      </c>
      <c r="P19" s="19" t="n">
        <f aca="false">IF($C19="",0,$C19*(1+IF(P$4&gt;=$E19,N($D19),0)))</f>
        <v>0</v>
      </c>
      <c r="Q19" s="19" t="n">
        <f aca="false">IF($C19="",0,$C19*(1+IF(Q$4&gt;=$E19,N($D19),0)))</f>
        <v>0</v>
      </c>
      <c r="R19" s="19" t="n">
        <f aca="false">SUM(F19:Q19)</f>
        <v>0</v>
      </c>
    </row>
    <row r="20" customFormat="false" ht="15" hidden="false" customHeight="false" outlineLevel="0" collapsed="false">
      <c r="A20" s="6"/>
      <c r="B20" s="6"/>
      <c r="C20" s="17"/>
      <c r="D20" s="15"/>
      <c r="E20" s="14"/>
      <c r="F20" s="19" t="n">
        <f aca="false">IF($C20="",0,$C20*(1+IF(F$4&gt;=$E20,N($D20),0)))</f>
        <v>0</v>
      </c>
      <c r="G20" s="19" t="n">
        <f aca="false">IF($C20="",0,$C20*(1+IF(G$4&gt;=$E20,N($D20),0)))</f>
        <v>0</v>
      </c>
      <c r="H20" s="19" t="n">
        <f aca="false">IF($C20="",0,$C20*(1+IF(H$4&gt;=$E20,N($D20),0)))</f>
        <v>0</v>
      </c>
      <c r="I20" s="19" t="n">
        <f aca="false">IF($C20="",0,$C20*(1+IF(I$4&gt;=$E20,N($D20),0)))</f>
        <v>0</v>
      </c>
      <c r="J20" s="19" t="n">
        <f aca="false">IF($C20="",0,$C20*(1+IF(J$4&gt;=$E20,N($D20),0)))</f>
        <v>0</v>
      </c>
      <c r="K20" s="19" t="n">
        <f aca="false">IF($C20="",0,$C20*(1+IF(K$4&gt;=$E20,N($D20),0)))</f>
        <v>0</v>
      </c>
      <c r="L20" s="19" t="n">
        <f aca="false">IF($C20="",0,$C20*(1+IF(L$4&gt;=$E20,N($D20),0)))</f>
        <v>0</v>
      </c>
      <c r="M20" s="19" t="n">
        <f aca="false">IF($C20="",0,$C20*(1+IF(M$4&gt;=$E20,N($D20),0)))</f>
        <v>0</v>
      </c>
      <c r="N20" s="19" t="n">
        <f aca="false">IF($C20="",0,$C20*(1+IF(N$4&gt;=$E20,N($D20),0)))</f>
        <v>0</v>
      </c>
      <c r="O20" s="19" t="n">
        <f aca="false">IF($C20="",0,$C20*(1+IF(O$4&gt;=$E20,N($D20),0)))</f>
        <v>0</v>
      </c>
      <c r="P20" s="19" t="n">
        <f aca="false">IF($C20="",0,$C20*(1+IF(P$4&gt;=$E20,N($D20),0)))</f>
        <v>0</v>
      </c>
      <c r="Q20" s="19" t="n">
        <f aca="false">IF($C20="",0,$C20*(1+IF(Q$4&gt;=$E20,N($D20),0)))</f>
        <v>0</v>
      </c>
      <c r="R20" s="19" t="n">
        <f aca="false">SUM(F20:Q20)</f>
        <v>0</v>
      </c>
    </row>
    <row r="21" customFormat="false" ht="15" hidden="false" customHeight="false" outlineLevel="0" collapsed="false">
      <c r="A21" s="6"/>
      <c r="B21" s="6"/>
      <c r="C21" s="17"/>
      <c r="D21" s="15"/>
      <c r="E21" s="14"/>
      <c r="F21" s="19" t="n">
        <f aca="false">IF($C21="",0,$C21*(1+IF(F$4&gt;=$E21,N($D21),0)))</f>
        <v>0</v>
      </c>
      <c r="G21" s="19" t="n">
        <f aca="false">IF($C21="",0,$C21*(1+IF(G$4&gt;=$E21,N($D21),0)))</f>
        <v>0</v>
      </c>
      <c r="H21" s="19" t="n">
        <f aca="false">IF($C21="",0,$C21*(1+IF(H$4&gt;=$E21,N($D21),0)))</f>
        <v>0</v>
      </c>
      <c r="I21" s="19" t="n">
        <f aca="false">IF($C21="",0,$C21*(1+IF(I$4&gt;=$E21,N($D21),0)))</f>
        <v>0</v>
      </c>
      <c r="J21" s="19" t="n">
        <f aca="false">IF($C21="",0,$C21*(1+IF(J$4&gt;=$E21,N($D21),0)))</f>
        <v>0</v>
      </c>
      <c r="K21" s="19" t="n">
        <f aca="false">IF($C21="",0,$C21*(1+IF(K$4&gt;=$E21,N($D21),0)))</f>
        <v>0</v>
      </c>
      <c r="L21" s="19" t="n">
        <f aca="false">IF($C21="",0,$C21*(1+IF(L$4&gt;=$E21,N($D21),0)))</f>
        <v>0</v>
      </c>
      <c r="M21" s="19" t="n">
        <f aca="false">IF($C21="",0,$C21*(1+IF(M$4&gt;=$E21,N($D21),0)))</f>
        <v>0</v>
      </c>
      <c r="N21" s="19" t="n">
        <f aca="false">IF($C21="",0,$C21*(1+IF(N$4&gt;=$E21,N($D21),0)))</f>
        <v>0</v>
      </c>
      <c r="O21" s="19" t="n">
        <f aca="false">IF($C21="",0,$C21*(1+IF(O$4&gt;=$E21,N($D21),0)))</f>
        <v>0</v>
      </c>
      <c r="P21" s="19" t="n">
        <f aca="false">IF($C21="",0,$C21*(1+IF(P$4&gt;=$E21,N($D21),0)))</f>
        <v>0</v>
      </c>
      <c r="Q21" s="19" t="n">
        <f aca="false">IF($C21="",0,$C21*(1+IF(Q$4&gt;=$E21,N($D21),0)))</f>
        <v>0</v>
      </c>
      <c r="R21" s="19" t="n">
        <f aca="false">SUM(F21:Q21)</f>
        <v>0</v>
      </c>
    </row>
    <row r="22" customFormat="false" ht="15" hidden="false" customHeight="false" outlineLevel="0" collapsed="false">
      <c r="A22" s="6"/>
      <c r="B22" s="6"/>
      <c r="C22" s="17"/>
      <c r="D22" s="15"/>
      <c r="E22" s="14"/>
      <c r="F22" s="19" t="n">
        <f aca="false">IF($C22="",0,$C22*(1+IF(F$4&gt;=$E22,N($D22),0)))</f>
        <v>0</v>
      </c>
      <c r="G22" s="19" t="n">
        <f aca="false">IF($C22="",0,$C22*(1+IF(G$4&gt;=$E22,N($D22),0)))</f>
        <v>0</v>
      </c>
      <c r="H22" s="19" t="n">
        <f aca="false">IF($C22="",0,$C22*(1+IF(H$4&gt;=$E22,N($D22),0)))</f>
        <v>0</v>
      </c>
      <c r="I22" s="19" t="n">
        <f aca="false">IF($C22="",0,$C22*(1+IF(I$4&gt;=$E22,N($D22),0)))</f>
        <v>0</v>
      </c>
      <c r="J22" s="19" t="n">
        <f aca="false">IF($C22="",0,$C22*(1+IF(J$4&gt;=$E22,N($D22),0)))</f>
        <v>0</v>
      </c>
      <c r="K22" s="19" t="n">
        <f aca="false">IF($C22="",0,$C22*(1+IF(K$4&gt;=$E22,N($D22),0)))</f>
        <v>0</v>
      </c>
      <c r="L22" s="19" t="n">
        <f aca="false">IF($C22="",0,$C22*(1+IF(L$4&gt;=$E22,N($D22),0)))</f>
        <v>0</v>
      </c>
      <c r="M22" s="19" t="n">
        <f aca="false">IF($C22="",0,$C22*(1+IF(M$4&gt;=$E22,N($D22),0)))</f>
        <v>0</v>
      </c>
      <c r="N22" s="19" t="n">
        <f aca="false">IF($C22="",0,$C22*(1+IF(N$4&gt;=$E22,N($D22),0)))</f>
        <v>0</v>
      </c>
      <c r="O22" s="19" t="n">
        <f aca="false">IF($C22="",0,$C22*(1+IF(O$4&gt;=$E22,N($D22),0)))</f>
        <v>0</v>
      </c>
      <c r="P22" s="19" t="n">
        <f aca="false">IF($C22="",0,$C22*(1+IF(P$4&gt;=$E22,N($D22),0)))</f>
        <v>0</v>
      </c>
      <c r="Q22" s="19" t="n">
        <f aca="false">IF($C22="",0,$C22*(1+IF(Q$4&gt;=$E22,N($D22),0)))</f>
        <v>0</v>
      </c>
      <c r="R22" s="19" t="n">
        <f aca="false">SUM(F22:Q22)</f>
        <v>0</v>
      </c>
    </row>
    <row r="23" customFormat="false" ht="15" hidden="false" customHeight="false" outlineLevel="0" collapsed="false">
      <c r="A23" s="6"/>
      <c r="B23" s="6"/>
      <c r="C23" s="17"/>
      <c r="D23" s="15"/>
      <c r="E23" s="14"/>
      <c r="F23" s="19" t="n">
        <f aca="false">IF($C23="",0,$C23*(1+IF(F$4&gt;=$E23,N($D23),0)))</f>
        <v>0</v>
      </c>
      <c r="G23" s="19" t="n">
        <f aca="false">IF($C23="",0,$C23*(1+IF(G$4&gt;=$E23,N($D23),0)))</f>
        <v>0</v>
      </c>
      <c r="H23" s="19" t="n">
        <f aca="false">IF($C23="",0,$C23*(1+IF(H$4&gt;=$E23,N($D23),0)))</f>
        <v>0</v>
      </c>
      <c r="I23" s="19" t="n">
        <f aca="false">IF($C23="",0,$C23*(1+IF(I$4&gt;=$E23,N($D23),0)))</f>
        <v>0</v>
      </c>
      <c r="J23" s="19" t="n">
        <f aca="false">IF($C23="",0,$C23*(1+IF(J$4&gt;=$E23,N($D23),0)))</f>
        <v>0</v>
      </c>
      <c r="K23" s="19" t="n">
        <f aca="false">IF($C23="",0,$C23*(1+IF(K$4&gt;=$E23,N($D23),0)))</f>
        <v>0</v>
      </c>
      <c r="L23" s="19" t="n">
        <f aca="false">IF($C23="",0,$C23*(1+IF(L$4&gt;=$E23,N($D23),0)))</f>
        <v>0</v>
      </c>
      <c r="M23" s="19" t="n">
        <f aca="false">IF($C23="",0,$C23*(1+IF(M$4&gt;=$E23,N($D23),0)))</f>
        <v>0</v>
      </c>
      <c r="N23" s="19" t="n">
        <f aca="false">IF($C23="",0,$C23*(1+IF(N$4&gt;=$E23,N($D23),0)))</f>
        <v>0</v>
      </c>
      <c r="O23" s="19" t="n">
        <f aca="false">IF($C23="",0,$C23*(1+IF(O$4&gt;=$E23,N($D23),0)))</f>
        <v>0</v>
      </c>
      <c r="P23" s="19" t="n">
        <f aca="false">IF($C23="",0,$C23*(1+IF(P$4&gt;=$E23,N($D23),0)))</f>
        <v>0</v>
      </c>
      <c r="Q23" s="19" t="n">
        <f aca="false">IF($C23="",0,$C23*(1+IF(Q$4&gt;=$E23,N($D23),0)))</f>
        <v>0</v>
      </c>
      <c r="R23" s="19" t="n">
        <f aca="false">SUM(F23:Q23)</f>
        <v>0</v>
      </c>
    </row>
    <row r="24" customFormat="false" ht="15" hidden="false" customHeight="false" outlineLevel="0" collapsed="false">
      <c r="A24" s="6"/>
      <c r="B24" s="6"/>
      <c r="C24" s="17"/>
      <c r="D24" s="15"/>
      <c r="E24" s="14"/>
      <c r="F24" s="19" t="n">
        <f aca="false">IF($C24="",0,$C24*(1+IF(F$4&gt;=$E24,N($D24),0)))</f>
        <v>0</v>
      </c>
      <c r="G24" s="19" t="n">
        <f aca="false">IF($C24="",0,$C24*(1+IF(G$4&gt;=$E24,N($D24),0)))</f>
        <v>0</v>
      </c>
      <c r="H24" s="19" t="n">
        <f aca="false">IF($C24="",0,$C24*(1+IF(H$4&gt;=$E24,N($D24),0)))</f>
        <v>0</v>
      </c>
      <c r="I24" s="19" t="n">
        <f aca="false">IF($C24="",0,$C24*(1+IF(I$4&gt;=$E24,N($D24),0)))</f>
        <v>0</v>
      </c>
      <c r="J24" s="19" t="n">
        <f aca="false">IF($C24="",0,$C24*(1+IF(J$4&gt;=$E24,N($D24),0)))</f>
        <v>0</v>
      </c>
      <c r="K24" s="19" t="n">
        <f aca="false">IF($C24="",0,$C24*(1+IF(K$4&gt;=$E24,N($D24),0)))</f>
        <v>0</v>
      </c>
      <c r="L24" s="19" t="n">
        <f aca="false">IF($C24="",0,$C24*(1+IF(L$4&gt;=$E24,N($D24),0)))</f>
        <v>0</v>
      </c>
      <c r="M24" s="19" t="n">
        <f aca="false">IF($C24="",0,$C24*(1+IF(M$4&gt;=$E24,N($D24),0)))</f>
        <v>0</v>
      </c>
      <c r="N24" s="19" t="n">
        <f aca="false">IF($C24="",0,$C24*(1+IF(N$4&gt;=$E24,N($D24),0)))</f>
        <v>0</v>
      </c>
      <c r="O24" s="19" t="n">
        <f aca="false">IF($C24="",0,$C24*(1+IF(O$4&gt;=$E24,N($D24),0)))</f>
        <v>0</v>
      </c>
      <c r="P24" s="19" t="n">
        <f aca="false">IF($C24="",0,$C24*(1+IF(P$4&gt;=$E24,N($D24),0)))</f>
        <v>0</v>
      </c>
      <c r="Q24" s="19" t="n">
        <f aca="false">IF($C24="",0,$C24*(1+IF(Q$4&gt;=$E24,N($D24),0)))</f>
        <v>0</v>
      </c>
      <c r="R24" s="19" t="n">
        <f aca="false">SUM(F24:Q24)</f>
        <v>0</v>
      </c>
    </row>
    <row r="25" customFormat="false" ht="15" hidden="false" customHeight="false" outlineLevel="0" collapsed="false">
      <c r="A25" s="6"/>
      <c r="B25" s="6"/>
      <c r="C25" s="17"/>
      <c r="D25" s="15"/>
      <c r="E25" s="14"/>
      <c r="F25" s="19" t="n">
        <f aca="false">IF($C25="",0,$C25*(1+IF(F$4&gt;=$E25,N($D25),0)))</f>
        <v>0</v>
      </c>
      <c r="G25" s="19" t="n">
        <f aca="false">IF($C25="",0,$C25*(1+IF(G$4&gt;=$E25,N($D25),0)))</f>
        <v>0</v>
      </c>
      <c r="H25" s="19" t="n">
        <f aca="false">IF($C25="",0,$C25*(1+IF(H$4&gt;=$E25,N($D25),0)))</f>
        <v>0</v>
      </c>
      <c r="I25" s="19" t="n">
        <f aca="false">IF($C25="",0,$C25*(1+IF(I$4&gt;=$E25,N($D25),0)))</f>
        <v>0</v>
      </c>
      <c r="J25" s="19" t="n">
        <f aca="false">IF($C25="",0,$C25*(1+IF(J$4&gt;=$E25,N($D25),0)))</f>
        <v>0</v>
      </c>
      <c r="K25" s="19" t="n">
        <f aca="false">IF($C25="",0,$C25*(1+IF(K$4&gt;=$E25,N($D25),0)))</f>
        <v>0</v>
      </c>
      <c r="L25" s="19" t="n">
        <f aca="false">IF($C25="",0,$C25*(1+IF(L$4&gt;=$E25,N($D25),0)))</f>
        <v>0</v>
      </c>
      <c r="M25" s="19" t="n">
        <f aca="false">IF($C25="",0,$C25*(1+IF(M$4&gt;=$E25,N($D25),0)))</f>
        <v>0</v>
      </c>
      <c r="N25" s="19" t="n">
        <f aca="false">IF($C25="",0,$C25*(1+IF(N$4&gt;=$E25,N($D25),0)))</f>
        <v>0</v>
      </c>
      <c r="O25" s="19" t="n">
        <f aca="false">IF($C25="",0,$C25*(1+IF(O$4&gt;=$E25,N($D25),0)))</f>
        <v>0</v>
      </c>
      <c r="P25" s="19" t="n">
        <f aca="false">IF($C25="",0,$C25*(1+IF(P$4&gt;=$E25,N($D25),0)))</f>
        <v>0</v>
      </c>
      <c r="Q25" s="19" t="n">
        <f aca="false">IF($C25="",0,$C25*(1+IF(Q$4&gt;=$E25,N($D25),0)))</f>
        <v>0</v>
      </c>
      <c r="R25" s="19" t="n">
        <f aca="false">SUM(F25:Q25)</f>
        <v>0</v>
      </c>
    </row>
    <row r="26" customFormat="false" ht="15" hidden="false" customHeight="false" outlineLevel="0" collapsed="false">
      <c r="A26" s="8" t="s">
        <v>129</v>
      </c>
      <c r="B26" s="8"/>
      <c r="C26" s="20" t="n">
        <f aca="false">SUM(C6:C25)</f>
        <v>232500</v>
      </c>
      <c r="D26" s="8"/>
      <c r="E26" s="8"/>
      <c r="F26" s="20" t="n">
        <f aca="false">SUM(F6:F25)</f>
        <v>241922.5</v>
      </c>
      <c r="G26" s="20" t="n">
        <f aca="false">SUM(G6:G25)</f>
        <v>241922.5</v>
      </c>
      <c r="H26" s="20" t="n">
        <f aca="false">SUM(H6:H25)</f>
        <v>242260</v>
      </c>
      <c r="I26" s="20" t="n">
        <f aca="false">SUM(I6:I25)</f>
        <v>242260</v>
      </c>
      <c r="J26" s="20" t="n">
        <f aca="false">SUM(J6:J25)</f>
        <v>242260</v>
      </c>
      <c r="K26" s="20" t="n">
        <f aca="false">SUM(K6:K25)</f>
        <v>242260</v>
      </c>
      <c r="L26" s="20" t="n">
        <f aca="false">SUM(L6:L25)</f>
        <v>242260</v>
      </c>
      <c r="M26" s="20" t="n">
        <f aca="false">SUM(M6:M25)</f>
        <v>244330</v>
      </c>
      <c r="N26" s="20" t="n">
        <f aca="false">SUM(N6:N25)</f>
        <v>244330</v>
      </c>
      <c r="O26" s="20" t="n">
        <f aca="false">SUM(O6:O25)</f>
        <v>244330</v>
      </c>
      <c r="P26" s="20" t="n">
        <f aca="false">SUM(P6:P25)</f>
        <v>244330</v>
      </c>
      <c r="Q26" s="20" t="n">
        <f aca="false">SUM(Q6:Q25)</f>
        <v>244330</v>
      </c>
      <c r="R26" s="20" t="n">
        <f aca="false">SUM(R6:R25)</f>
        <v>2916795</v>
      </c>
    </row>
    <row r="28" customFormat="false" ht="15" hidden="false" customHeight="false" outlineLevel="0" collapsed="false">
      <c r="A28" s="22" t="s">
        <v>110</v>
      </c>
    </row>
    <row r="29" customFormat="false" ht="15" hidden="false" customHeight="false" outlineLevel="0" collapsed="false">
      <c r="A29" s="7" t="str">
        <f aca="false">Premissas!$H$5</f>
        <v>Comercial</v>
      </c>
      <c r="F29" s="19" t="n">
        <f aca="false">SUMIF($A$6:$A$25,$A29,F$6:F$25)</f>
        <v>67925</v>
      </c>
      <c r="G29" s="19" t="n">
        <f aca="false">SUMIF($A$6:$A$25,$A29,G$6:G$25)</f>
        <v>67925</v>
      </c>
      <c r="H29" s="19" t="n">
        <f aca="false">SUMIF($A$6:$A$25,$A29,H$6:H$25)</f>
        <v>67925</v>
      </c>
      <c r="I29" s="19" t="n">
        <f aca="false">SUMIF($A$6:$A$25,$A29,I$6:I$25)</f>
        <v>67925</v>
      </c>
      <c r="J29" s="19" t="n">
        <f aca="false">SUMIF($A$6:$A$25,$A29,J$6:J$25)</f>
        <v>67925</v>
      </c>
      <c r="K29" s="19" t="n">
        <f aca="false">SUMIF($A$6:$A$25,$A29,K$6:K$25)</f>
        <v>67925</v>
      </c>
      <c r="L29" s="19" t="n">
        <f aca="false">SUMIF($A$6:$A$25,$A29,L$6:L$25)</f>
        <v>67925</v>
      </c>
      <c r="M29" s="19" t="n">
        <f aca="false">SUMIF($A$6:$A$25,$A29,M$6:M$25)</f>
        <v>67925</v>
      </c>
      <c r="N29" s="19" t="n">
        <f aca="false">SUMIF($A$6:$A$25,$A29,N$6:N$25)</f>
        <v>67925</v>
      </c>
      <c r="O29" s="19" t="n">
        <f aca="false">SUMIF($A$6:$A$25,$A29,O$6:O$25)</f>
        <v>67925</v>
      </c>
      <c r="P29" s="19" t="n">
        <f aca="false">SUMIF($A$6:$A$25,$A29,P$6:P$25)</f>
        <v>67925</v>
      </c>
      <c r="Q29" s="19" t="n">
        <f aca="false">SUMIF($A$6:$A$25,$A29,Q$6:Q$25)</f>
        <v>67925</v>
      </c>
      <c r="R29" s="19" t="n">
        <f aca="false">SUMIF($A$6:$A$25,$A29,R$6:R$25)</f>
        <v>815100</v>
      </c>
    </row>
    <row r="30" customFormat="false" ht="15" hidden="false" customHeight="false" outlineLevel="0" collapsed="false">
      <c r="A30" s="7" t="str">
        <f aca="false">Premissas!$H$6</f>
        <v>Administrativo</v>
      </c>
      <c r="F30" s="19" t="n">
        <f aca="false">SUMIF($A$6:$A$25,$A30,F$6:F$25)</f>
        <v>78917.5</v>
      </c>
      <c r="G30" s="19" t="n">
        <f aca="false">SUMIF($A$6:$A$25,$A30,G$6:G$25)</f>
        <v>78917.5</v>
      </c>
      <c r="H30" s="19" t="n">
        <f aca="false">SUMIF($A$6:$A$25,$A30,H$6:H$25)</f>
        <v>78917.5</v>
      </c>
      <c r="I30" s="19" t="n">
        <f aca="false">SUMIF($A$6:$A$25,$A30,I$6:I$25)</f>
        <v>78917.5</v>
      </c>
      <c r="J30" s="19" t="n">
        <f aca="false">SUMIF($A$6:$A$25,$A30,J$6:J$25)</f>
        <v>78917.5</v>
      </c>
      <c r="K30" s="19" t="n">
        <f aca="false">SUMIF($A$6:$A$25,$A30,K$6:K$25)</f>
        <v>78917.5</v>
      </c>
      <c r="L30" s="19" t="n">
        <f aca="false">SUMIF($A$6:$A$25,$A30,L$6:L$25)</f>
        <v>78917.5</v>
      </c>
      <c r="M30" s="19" t="n">
        <f aca="false">SUMIF($A$6:$A$25,$A30,M$6:M$25)</f>
        <v>80987.5</v>
      </c>
      <c r="N30" s="19" t="n">
        <f aca="false">SUMIF($A$6:$A$25,$A30,N$6:N$25)</f>
        <v>80987.5</v>
      </c>
      <c r="O30" s="19" t="n">
        <f aca="false">SUMIF($A$6:$A$25,$A30,O$6:O$25)</f>
        <v>80987.5</v>
      </c>
      <c r="P30" s="19" t="n">
        <f aca="false">SUMIF($A$6:$A$25,$A30,P$6:P$25)</f>
        <v>80987.5</v>
      </c>
      <c r="Q30" s="19" t="n">
        <f aca="false">SUMIF($A$6:$A$25,$A30,Q$6:Q$25)</f>
        <v>80987.5</v>
      </c>
      <c r="R30" s="19" t="n">
        <f aca="false">SUMIF($A$6:$A$25,$A30,R$6:R$25)</f>
        <v>957360</v>
      </c>
    </row>
    <row r="31" customFormat="false" ht="15" hidden="false" customHeight="false" outlineLevel="0" collapsed="false">
      <c r="A31" s="7" t="str">
        <f aca="false">Premissas!$H$7</f>
        <v>Operações</v>
      </c>
      <c r="F31" s="19" t="n">
        <f aca="false">SUMIF($A$6:$A$25,$A31,F$6:F$25)</f>
        <v>53480</v>
      </c>
      <c r="G31" s="19" t="n">
        <f aca="false">SUMIF($A$6:$A$25,$A31,G$6:G$25)</f>
        <v>53480</v>
      </c>
      <c r="H31" s="19" t="n">
        <f aca="false">SUMIF($A$6:$A$25,$A31,H$6:H$25)</f>
        <v>53817.5</v>
      </c>
      <c r="I31" s="19" t="n">
        <f aca="false">SUMIF($A$6:$A$25,$A31,I$6:I$25)</f>
        <v>53817.5</v>
      </c>
      <c r="J31" s="19" t="n">
        <f aca="false">SUMIF($A$6:$A$25,$A31,J$6:J$25)</f>
        <v>53817.5</v>
      </c>
      <c r="K31" s="19" t="n">
        <f aca="false">SUMIF($A$6:$A$25,$A31,K$6:K$25)</f>
        <v>53817.5</v>
      </c>
      <c r="L31" s="19" t="n">
        <f aca="false">SUMIF($A$6:$A$25,$A31,L$6:L$25)</f>
        <v>53817.5</v>
      </c>
      <c r="M31" s="19" t="n">
        <f aca="false">SUMIF($A$6:$A$25,$A31,M$6:M$25)</f>
        <v>53817.5</v>
      </c>
      <c r="N31" s="19" t="n">
        <f aca="false">SUMIF($A$6:$A$25,$A31,N$6:N$25)</f>
        <v>53817.5</v>
      </c>
      <c r="O31" s="19" t="n">
        <f aca="false">SUMIF($A$6:$A$25,$A31,O$6:O$25)</f>
        <v>53817.5</v>
      </c>
      <c r="P31" s="19" t="n">
        <f aca="false">SUMIF($A$6:$A$25,$A31,P$6:P$25)</f>
        <v>53817.5</v>
      </c>
      <c r="Q31" s="19" t="n">
        <f aca="false">SUMIF($A$6:$A$25,$A31,Q$6:Q$25)</f>
        <v>53817.5</v>
      </c>
      <c r="R31" s="19" t="n">
        <f aca="false">SUMIF($A$6:$A$25,$A31,R$6:R$25)</f>
        <v>645135</v>
      </c>
    </row>
    <row r="32" customFormat="false" ht="15" hidden="false" customHeight="false" outlineLevel="0" collapsed="false">
      <c r="A32" s="7" t="str">
        <f aca="false">Premissas!$H$8</f>
        <v>Tecnologia</v>
      </c>
      <c r="F32" s="19" t="n">
        <f aca="false">SUMIF($A$6:$A$25,$A32,F$6:F$25)</f>
        <v>41600</v>
      </c>
      <c r="G32" s="19" t="n">
        <f aca="false">SUMIF($A$6:$A$25,$A32,G$6:G$25)</f>
        <v>41600</v>
      </c>
      <c r="H32" s="19" t="n">
        <f aca="false">SUMIF($A$6:$A$25,$A32,H$6:H$25)</f>
        <v>41600</v>
      </c>
      <c r="I32" s="19" t="n">
        <f aca="false">SUMIF($A$6:$A$25,$A32,I$6:I$25)</f>
        <v>41600</v>
      </c>
      <c r="J32" s="19" t="n">
        <f aca="false">SUMIF($A$6:$A$25,$A32,J$6:J$25)</f>
        <v>41600</v>
      </c>
      <c r="K32" s="19" t="n">
        <f aca="false">SUMIF($A$6:$A$25,$A32,K$6:K$25)</f>
        <v>41600</v>
      </c>
      <c r="L32" s="19" t="n">
        <f aca="false">SUMIF($A$6:$A$25,$A32,L$6:L$25)</f>
        <v>41600</v>
      </c>
      <c r="M32" s="19" t="n">
        <f aca="false">SUMIF($A$6:$A$25,$A32,M$6:M$25)</f>
        <v>41600</v>
      </c>
      <c r="N32" s="19" t="n">
        <f aca="false">SUMIF($A$6:$A$25,$A32,N$6:N$25)</f>
        <v>41600</v>
      </c>
      <c r="O32" s="19" t="n">
        <f aca="false">SUMIF($A$6:$A$25,$A32,O$6:O$25)</f>
        <v>41600</v>
      </c>
      <c r="P32" s="19" t="n">
        <f aca="false">SUMIF($A$6:$A$25,$A32,P$6:P$25)</f>
        <v>41600</v>
      </c>
      <c r="Q32" s="19" t="n">
        <f aca="false">SUMIF($A$6:$A$25,$A32,Q$6:Q$25)</f>
        <v>41600</v>
      </c>
      <c r="R32" s="19" t="n">
        <f aca="false">SUMIF($A$6:$A$25,$A32,R$6:R$25)</f>
        <v>499200</v>
      </c>
    </row>
    <row r="33" customFormat="false" ht="15" hidden="false" customHeight="false" outlineLevel="0" collapsed="false">
      <c r="A33" s="0" t="s">
        <v>130</v>
      </c>
      <c r="R33" s="7" t="str">
        <f aca="false">IF(ABS(SUM(R29:R32)-R26)&lt;1,"OK","Há conta sem centro de custo válido")</f>
        <v>OK</v>
      </c>
    </row>
    <row r="35" customFormat="false" ht="15" hidden="false" customHeight="false" outlineLevel="0" collapsed="false">
      <c r="A35" s="11" t="s">
        <v>20</v>
      </c>
    </row>
  </sheetData>
  <conditionalFormatting sqref="R33">
    <cfRule type="cellIs" priority="2" operator="notEqual" aboveAverage="0" equalAverage="0" bottom="0" percent="0" rank="0" text="" dxfId="0">
      <formula>"OK"</formula>
    </cfRule>
  </conditionalFormatting>
  <dataValidations count="2">
    <dataValidation allowBlank="true" error="Mês de 1 a 12." errorStyle="stop" operator="between" showDropDown="false" showErrorMessage="true" showInputMessage="false" sqref="E6:E25" type="whole">
      <formula1>1</formula1>
      <formula2>12</formula2>
    </dataValidation>
    <dataValidation allowBlank="true" errorStyle="stop" operator="between" showDropDown="false" showErrorMessage="false" showInputMessage="false" sqref="A6:A25" type="list">
      <formula1>Premissas!$H$5:$H$8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5" min="4" style="0" width="10"/>
    <col collapsed="false" customWidth="true" hidden="false" outlineLevel="0" max="6" min="6" style="0" width="13"/>
    <col collapsed="false" customWidth="true" hidden="false" outlineLevel="0" max="18" min="7" style="0" width="11"/>
    <col collapsed="false" customWidth="true" hidden="false" outlineLevel="0" max="19" min="19" style="0" width="13"/>
  </cols>
  <sheetData>
    <row r="1" customFormat="false" ht="18.55" hidden="false" customHeight="false" outlineLevel="0" collapsed="false">
      <c r="A1" s="1" t="s">
        <v>131</v>
      </c>
    </row>
    <row r="2" customFormat="false" ht="15" hidden="false" customHeight="false" outlineLevel="0" collapsed="false">
      <c r="A2" s="2" t="s">
        <v>132</v>
      </c>
    </row>
    <row r="4" customFormat="false" ht="15" hidden="false" customHeight="false" outlineLevel="0" collapsed="false">
      <c r="F4" s="23" t="s">
        <v>90</v>
      </c>
      <c r="G4" s="24" t="n">
        <v>1</v>
      </c>
      <c r="H4" s="24" t="n">
        <v>2</v>
      </c>
      <c r="I4" s="24" t="n">
        <v>3</v>
      </c>
      <c r="J4" s="24" t="n">
        <v>4</v>
      </c>
      <c r="K4" s="24" t="n">
        <v>5</v>
      </c>
      <c r="L4" s="24" t="n">
        <v>6</v>
      </c>
      <c r="M4" s="24" t="n">
        <v>7</v>
      </c>
      <c r="N4" s="24" t="n">
        <v>8</v>
      </c>
      <c r="O4" s="24" t="n">
        <v>9</v>
      </c>
      <c r="P4" s="24" t="n">
        <v>10</v>
      </c>
      <c r="Q4" s="24" t="n">
        <v>11</v>
      </c>
      <c r="R4" s="24" t="n">
        <v>12</v>
      </c>
    </row>
    <row r="5" customFormat="false" ht="30" hidden="false" customHeight="true" outlineLevel="0" collapsed="false">
      <c r="A5" s="12" t="s">
        <v>133</v>
      </c>
      <c r="B5" s="13" t="s">
        <v>92</v>
      </c>
      <c r="C5" s="13" t="s">
        <v>24</v>
      </c>
      <c r="D5" s="13" t="s">
        <v>134</v>
      </c>
      <c r="E5" s="13" t="s">
        <v>135</v>
      </c>
      <c r="F5" s="13" t="s">
        <v>136</v>
      </c>
      <c r="G5" s="13" t="s">
        <v>32</v>
      </c>
      <c r="H5" s="13" t="s">
        <v>36</v>
      </c>
      <c r="I5" s="13" t="s">
        <v>40</v>
      </c>
      <c r="J5" s="13" t="s">
        <v>44</v>
      </c>
      <c r="K5" s="13" t="s">
        <v>48</v>
      </c>
      <c r="L5" s="13" t="s">
        <v>51</v>
      </c>
      <c r="M5" s="13" t="s">
        <v>54</v>
      </c>
      <c r="N5" s="13" t="s">
        <v>57</v>
      </c>
      <c r="O5" s="13" t="s">
        <v>60</v>
      </c>
      <c r="P5" s="13" t="s">
        <v>63</v>
      </c>
      <c r="Q5" s="13" t="s">
        <v>66</v>
      </c>
      <c r="R5" s="13" t="s">
        <v>67</v>
      </c>
      <c r="S5" s="13" t="s">
        <v>84</v>
      </c>
    </row>
    <row r="6" customFormat="false" ht="15" hidden="false" customHeight="false" outlineLevel="0" collapsed="false">
      <c r="A6" s="6" t="s">
        <v>137</v>
      </c>
      <c r="B6" s="6" t="s">
        <v>41</v>
      </c>
      <c r="C6" s="17" t="n">
        <v>180000</v>
      </c>
      <c r="D6" s="14" t="n">
        <v>3</v>
      </c>
      <c r="E6" s="14" t="n">
        <v>5</v>
      </c>
      <c r="F6" s="19" t="n">
        <f aca="false">IF(OR(C6="",N(E6)=0),0,C6/(E6*12))</f>
        <v>3000</v>
      </c>
      <c r="G6" s="19" t="n">
        <f aca="false">IF(OR($C6="",G$4&lt;$D6),0,$F6)</f>
        <v>0</v>
      </c>
      <c r="H6" s="19" t="n">
        <f aca="false">IF(OR($C6="",H$4&lt;$D6),0,$F6)</f>
        <v>0</v>
      </c>
      <c r="I6" s="19" t="n">
        <f aca="false">IF(OR($C6="",I$4&lt;$D6),0,$F6)</f>
        <v>3000</v>
      </c>
      <c r="J6" s="19" t="n">
        <f aca="false">IF(OR($C6="",J$4&lt;$D6),0,$F6)</f>
        <v>3000</v>
      </c>
      <c r="K6" s="19" t="n">
        <f aca="false">IF(OR($C6="",K$4&lt;$D6),0,$F6)</f>
        <v>3000</v>
      </c>
      <c r="L6" s="19" t="n">
        <f aca="false">IF(OR($C6="",L$4&lt;$D6),0,$F6)</f>
        <v>3000</v>
      </c>
      <c r="M6" s="19" t="n">
        <f aca="false">IF(OR($C6="",M$4&lt;$D6),0,$F6)</f>
        <v>3000</v>
      </c>
      <c r="N6" s="19" t="n">
        <f aca="false">IF(OR($C6="",N$4&lt;$D6),0,$F6)</f>
        <v>3000</v>
      </c>
      <c r="O6" s="19" t="n">
        <f aca="false">IF(OR($C6="",O$4&lt;$D6),0,$F6)</f>
        <v>3000</v>
      </c>
      <c r="P6" s="19" t="n">
        <f aca="false">IF(OR($C6="",P$4&lt;$D6),0,$F6)</f>
        <v>3000</v>
      </c>
      <c r="Q6" s="19" t="n">
        <f aca="false">IF(OR($C6="",Q$4&lt;$D6),0,$F6)</f>
        <v>3000</v>
      </c>
      <c r="R6" s="19" t="n">
        <f aca="false">IF(OR($C6="",R$4&lt;$D6),0,$F6)</f>
        <v>3000</v>
      </c>
      <c r="S6" s="19" t="n">
        <f aca="false">SUM(G6:R6)</f>
        <v>30000</v>
      </c>
    </row>
    <row r="7" customFormat="false" ht="15" hidden="false" customHeight="false" outlineLevel="0" collapsed="false">
      <c r="A7" s="6" t="s">
        <v>138</v>
      </c>
      <c r="B7" s="6" t="s">
        <v>45</v>
      </c>
      <c r="C7" s="17" t="n">
        <v>65000</v>
      </c>
      <c r="D7" s="14" t="n">
        <v>2</v>
      </c>
      <c r="E7" s="14" t="n">
        <v>3</v>
      </c>
      <c r="F7" s="19" t="n">
        <f aca="false">IF(OR(C7="",N(E7)=0),0,C7/(E7*12))</f>
        <v>1805.55555555556</v>
      </c>
      <c r="G7" s="19" t="n">
        <f aca="false">IF(OR($C7="",G$4&lt;$D7),0,$F7)</f>
        <v>0</v>
      </c>
      <c r="H7" s="19" t="n">
        <f aca="false">IF(OR($C7="",H$4&lt;$D7),0,$F7)</f>
        <v>1805.55555555556</v>
      </c>
      <c r="I7" s="19" t="n">
        <f aca="false">IF(OR($C7="",I$4&lt;$D7),0,$F7)</f>
        <v>1805.55555555556</v>
      </c>
      <c r="J7" s="19" t="n">
        <f aca="false">IF(OR($C7="",J$4&lt;$D7),0,$F7)</f>
        <v>1805.55555555556</v>
      </c>
      <c r="K7" s="19" t="n">
        <f aca="false">IF(OR($C7="",K$4&lt;$D7),0,$F7)</f>
        <v>1805.55555555556</v>
      </c>
      <c r="L7" s="19" t="n">
        <f aca="false">IF(OR($C7="",L$4&lt;$D7),0,$F7)</f>
        <v>1805.55555555556</v>
      </c>
      <c r="M7" s="19" t="n">
        <f aca="false">IF(OR($C7="",M$4&lt;$D7),0,$F7)</f>
        <v>1805.55555555556</v>
      </c>
      <c r="N7" s="19" t="n">
        <f aca="false">IF(OR($C7="",N$4&lt;$D7),0,$F7)</f>
        <v>1805.55555555556</v>
      </c>
      <c r="O7" s="19" t="n">
        <f aca="false">IF(OR($C7="",O$4&lt;$D7),0,$F7)</f>
        <v>1805.55555555556</v>
      </c>
      <c r="P7" s="19" t="n">
        <f aca="false">IF(OR($C7="",P$4&lt;$D7),0,$F7)</f>
        <v>1805.55555555556</v>
      </c>
      <c r="Q7" s="19" t="n">
        <f aca="false">IF(OR($C7="",Q$4&lt;$D7),0,$F7)</f>
        <v>1805.55555555556</v>
      </c>
      <c r="R7" s="19" t="n">
        <f aca="false">IF(OR($C7="",R$4&lt;$D7),0,$F7)</f>
        <v>1805.55555555556</v>
      </c>
      <c r="S7" s="19" t="n">
        <f aca="false">SUM(G7:R7)</f>
        <v>19861.1111111111</v>
      </c>
    </row>
    <row r="8" customFormat="false" ht="15" hidden="false" customHeight="false" outlineLevel="0" collapsed="false">
      <c r="A8" s="6" t="s">
        <v>139</v>
      </c>
      <c r="B8" s="6" t="s">
        <v>45</v>
      </c>
      <c r="C8" s="17" t="n">
        <v>120000</v>
      </c>
      <c r="D8" s="14" t="n">
        <v>4</v>
      </c>
      <c r="E8" s="14" t="n">
        <v>5</v>
      </c>
      <c r="F8" s="19" t="n">
        <f aca="false">IF(OR(C8="",N(E8)=0),0,C8/(E8*12))</f>
        <v>2000</v>
      </c>
      <c r="G8" s="19" t="n">
        <f aca="false">IF(OR($C8="",G$4&lt;$D8),0,$F8)</f>
        <v>0</v>
      </c>
      <c r="H8" s="19" t="n">
        <f aca="false">IF(OR($C8="",H$4&lt;$D8),0,$F8)</f>
        <v>0</v>
      </c>
      <c r="I8" s="19" t="n">
        <f aca="false">IF(OR($C8="",I$4&lt;$D8),0,$F8)</f>
        <v>0</v>
      </c>
      <c r="J8" s="19" t="n">
        <f aca="false">IF(OR($C8="",J$4&lt;$D8),0,$F8)</f>
        <v>2000</v>
      </c>
      <c r="K8" s="19" t="n">
        <f aca="false">IF(OR($C8="",K$4&lt;$D8),0,$F8)</f>
        <v>2000</v>
      </c>
      <c r="L8" s="19" t="n">
        <f aca="false">IF(OR($C8="",L$4&lt;$D8),0,$F8)</f>
        <v>2000</v>
      </c>
      <c r="M8" s="19" t="n">
        <f aca="false">IF(OR($C8="",M$4&lt;$D8),0,$F8)</f>
        <v>2000</v>
      </c>
      <c r="N8" s="19" t="n">
        <f aca="false">IF(OR($C8="",N$4&lt;$D8),0,$F8)</f>
        <v>2000</v>
      </c>
      <c r="O8" s="19" t="n">
        <f aca="false">IF(OR($C8="",O$4&lt;$D8),0,$F8)</f>
        <v>2000</v>
      </c>
      <c r="P8" s="19" t="n">
        <f aca="false">IF(OR($C8="",P$4&lt;$D8),0,$F8)</f>
        <v>2000</v>
      </c>
      <c r="Q8" s="19" t="n">
        <f aca="false">IF(OR($C8="",Q$4&lt;$D8),0,$F8)</f>
        <v>2000</v>
      </c>
      <c r="R8" s="19" t="n">
        <f aca="false">IF(OR($C8="",R$4&lt;$D8),0,$F8)</f>
        <v>2000</v>
      </c>
      <c r="S8" s="19" t="n">
        <f aca="false">SUM(G8:R8)</f>
        <v>18000</v>
      </c>
    </row>
    <row r="9" customFormat="false" ht="15" hidden="false" customHeight="false" outlineLevel="0" collapsed="false">
      <c r="A9" s="6" t="s">
        <v>140</v>
      </c>
      <c r="B9" s="6" t="s">
        <v>41</v>
      </c>
      <c r="C9" s="17" t="n">
        <v>240000</v>
      </c>
      <c r="D9" s="14" t="n">
        <v>6</v>
      </c>
      <c r="E9" s="14" t="n">
        <v>10</v>
      </c>
      <c r="F9" s="19" t="n">
        <f aca="false">IF(OR(C9="",N(E9)=0),0,C9/(E9*12))</f>
        <v>2000</v>
      </c>
      <c r="G9" s="19" t="n">
        <f aca="false">IF(OR($C9="",G$4&lt;$D9),0,$F9)</f>
        <v>0</v>
      </c>
      <c r="H9" s="19" t="n">
        <f aca="false">IF(OR($C9="",H$4&lt;$D9),0,$F9)</f>
        <v>0</v>
      </c>
      <c r="I9" s="19" t="n">
        <f aca="false">IF(OR($C9="",I$4&lt;$D9),0,$F9)</f>
        <v>0</v>
      </c>
      <c r="J9" s="19" t="n">
        <f aca="false">IF(OR($C9="",J$4&lt;$D9),0,$F9)</f>
        <v>0</v>
      </c>
      <c r="K9" s="19" t="n">
        <f aca="false">IF(OR($C9="",K$4&lt;$D9),0,$F9)</f>
        <v>0</v>
      </c>
      <c r="L9" s="19" t="n">
        <f aca="false">IF(OR($C9="",L$4&lt;$D9),0,$F9)</f>
        <v>2000</v>
      </c>
      <c r="M9" s="19" t="n">
        <f aca="false">IF(OR($C9="",M$4&lt;$D9),0,$F9)</f>
        <v>2000</v>
      </c>
      <c r="N9" s="19" t="n">
        <f aca="false">IF(OR($C9="",N$4&lt;$D9),0,$F9)</f>
        <v>2000</v>
      </c>
      <c r="O9" s="19" t="n">
        <f aca="false">IF(OR($C9="",O$4&lt;$D9),0,$F9)</f>
        <v>2000</v>
      </c>
      <c r="P9" s="19" t="n">
        <f aca="false">IF(OR($C9="",P$4&lt;$D9),0,$F9)</f>
        <v>2000</v>
      </c>
      <c r="Q9" s="19" t="n">
        <f aca="false">IF(OR($C9="",Q$4&lt;$D9),0,$F9)</f>
        <v>2000</v>
      </c>
      <c r="R9" s="19" t="n">
        <f aca="false">IF(OR($C9="",R$4&lt;$D9),0,$F9)</f>
        <v>2000</v>
      </c>
      <c r="S9" s="19" t="n">
        <f aca="false">SUM(G9:R9)</f>
        <v>14000</v>
      </c>
    </row>
    <row r="10" customFormat="false" ht="15" hidden="false" customHeight="false" outlineLevel="0" collapsed="false">
      <c r="A10" s="6"/>
      <c r="B10" s="6"/>
      <c r="C10" s="17"/>
      <c r="D10" s="14"/>
      <c r="E10" s="14"/>
      <c r="F10" s="19" t="n">
        <f aca="false">IF(OR(C10="",N(E10)=0),0,C10/(E10*12))</f>
        <v>0</v>
      </c>
      <c r="G10" s="19" t="n">
        <f aca="false">IF(OR($C10="",G$4&lt;$D10),0,$F10)</f>
        <v>0</v>
      </c>
      <c r="H10" s="19" t="n">
        <f aca="false">IF(OR($C10="",H$4&lt;$D10),0,$F10)</f>
        <v>0</v>
      </c>
      <c r="I10" s="19" t="n">
        <f aca="false">IF(OR($C10="",I$4&lt;$D10),0,$F10)</f>
        <v>0</v>
      </c>
      <c r="J10" s="19" t="n">
        <f aca="false">IF(OR($C10="",J$4&lt;$D10),0,$F10)</f>
        <v>0</v>
      </c>
      <c r="K10" s="19" t="n">
        <f aca="false">IF(OR($C10="",K$4&lt;$D10),0,$F10)</f>
        <v>0</v>
      </c>
      <c r="L10" s="19" t="n">
        <f aca="false">IF(OR($C10="",L$4&lt;$D10),0,$F10)</f>
        <v>0</v>
      </c>
      <c r="M10" s="19" t="n">
        <f aca="false">IF(OR($C10="",M$4&lt;$D10),0,$F10)</f>
        <v>0</v>
      </c>
      <c r="N10" s="19" t="n">
        <f aca="false">IF(OR($C10="",N$4&lt;$D10),0,$F10)</f>
        <v>0</v>
      </c>
      <c r="O10" s="19" t="n">
        <f aca="false">IF(OR($C10="",O$4&lt;$D10),0,$F10)</f>
        <v>0</v>
      </c>
      <c r="P10" s="19" t="n">
        <f aca="false">IF(OR($C10="",P$4&lt;$D10),0,$F10)</f>
        <v>0</v>
      </c>
      <c r="Q10" s="19" t="n">
        <f aca="false">IF(OR($C10="",Q$4&lt;$D10),0,$F10)</f>
        <v>0</v>
      </c>
      <c r="R10" s="19" t="n">
        <f aca="false">IF(OR($C10="",R$4&lt;$D10),0,$F10)</f>
        <v>0</v>
      </c>
      <c r="S10" s="19" t="n">
        <f aca="false">SUM(G10:R10)</f>
        <v>0</v>
      </c>
    </row>
    <row r="11" customFormat="false" ht="15" hidden="false" customHeight="false" outlineLevel="0" collapsed="false">
      <c r="A11" s="6"/>
      <c r="B11" s="6"/>
      <c r="C11" s="17"/>
      <c r="D11" s="14"/>
      <c r="E11" s="14"/>
      <c r="F11" s="19" t="n">
        <f aca="false">IF(OR(C11="",N(E11)=0),0,C11/(E11*12))</f>
        <v>0</v>
      </c>
      <c r="G11" s="19" t="n">
        <f aca="false">IF(OR($C11="",G$4&lt;$D11),0,$F11)</f>
        <v>0</v>
      </c>
      <c r="H11" s="19" t="n">
        <f aca="false">IF(OR($C11="",H$4&lt;$D11),0,$F11)</f>
        <v>0</v>
      </c>
      <c r="I11" s="19" t="n">
        <f aca="false">IF(OR($C11="",I$4&lt;$D11),0,$F11)</f>
        <v>0</v>
      </c>
      <c r="J11" s="19" t="n">
        <f aca="false">IF(OR($C11="",J$4&lt;$D11),0,$F11)</f>
        <v>0</v>
      </c>
      <c r="K11" s="19" t="n">
        <f aca="false">IF(OR($C11="",K$4&lt;$D11),0,$F11)</f>
        <v>0</v>
      </c>
      <c r="L11" s="19" t="n">
        <f aca="false">IF(OR($C11="",L$4&lt;$D11),0,$F11)</f>
        <v>0</v>
      </c>
      <c r="M11" s="19" t="n">
        <f aca="false">IF(OR($C11="",M$4&lt;$D11),0,$F11)</f>
        <v>0</v>
      </c>
      <c r="N11" s="19" t="n">
        <f aca="false">IF(OR($C11="",N$4&lt;$D11),0,$F11)</f>
        <v>0</v>
      </c>
      <c r="O11" s="19" t="n">
        <f aca="false">IF(OR($C11="",O$4&lt;$D11),0,$F11)</f>
        <v>0</v>
      </c>
      <c r="P11" s="19" t="n">
        <f aca="false">IF(OR($C11="",P$4&lt;$D11),0,$F11)</f>
        <v>0</v>
      </c>
      <c r="Q11" s="19" t="n">
        <f aca="false">IF(OR($C11="",Q$4&lt;$D11),0,$F11)</f>
        <v>0</v>
      </c>
      <c r="R11" s="19" t="n">
        <f aca="false">IF(OR($C11="",R$4&lt;$D11),0,$F11)</f>
        <v>0</v>
      </c>
      <c r="S11" s="19" t="n">
        <f aca="false">SUM(G11:R11)</f>
        <v>0</v>
      </c>
    </row>
    <row r="12" customFormat="false" ht="15" hidden="false" customHeight="false" outlineLevel="0" collapsed="false">
      <c r="A12" s="6"/>
      <c r="B12" s="6"/>
      <c r="C12" s="17"/>
      <c r="D12" s="14"/>
      <c r="E12" s="14"/>
      <c r="F12" s="19" t="n">
        <f aca="false">IF(OR(C12="",N(E12)=0),0,C12/(E12*12))</f>
        <v>0</v>
      </c>
      <c r="G12" s="19" t="n">
        <f aca="false">IF(OR($C12="",G$4&lt;$D12),0,$F12)</f>
        <v>0</v>
      </c>
      <c r="H12" s="19" t="n">
        <f aca="false">IF(OR($C12="",H$4&lt;$D12),0,$F12)</f>
        <v>0</v>
      </c>
      <c r="I12" s="19" t="n">
        <f aca="false">IF(OR($C12="",I$4&lt;$D12),0,$F12)</f>
        <v>0</v>
      </c>
      <c r="J12" s="19" t="n">
        <f aca="false">IF(OR($C12="",J$4&lt;$D12),0,$F12)</f>
        <v>0</v>
      </c>
      <c r="K12" s="19" t="n">
        <f aca="false">IF(OR($C12="",K$4&lt;$D12),0,$F12)</f>
        <v>0</v>
      </c>
      <c r="L12" s="19" t="n">
        <f aca="false">IF(OR($C12="",L$4&lt;$D12),0,$F12)</f>
        <v>0</v>
      </c>
      <c r="M12" s="19" t="n">
        <f aca="false">IF(OR($C12="",M$4&lt;$D12),0,$F12)</f>
        <v>0</v>
      </c>
      <c r="N12" s="19" t="n">
        <f aca="false">IF(OR($C12="",N$4&lt;$D12),0,$F12)</f>
        <v>0</v>
      </c>
      <c r="O12" s="19" t="n">
        <f aca="false">IF(OR($C12="",O$4&lt;$D12),0,$F12)</f>
        <v>0</v>
      </c>
      <c r="P12" s="19" t="n">
        <f aca="false">IF(OR($C12="",P$4&lt;$D12),0,$F12)</f>
        <v>0</v>
      </c>
      <c r="Q12" s="19" t="n">
        <f aca="false">IF(OR($C12="",Q$4&lt;$D12),0,$F12)</f>
        <v>0</v>
      </c>
      <c r="R12" s="19" t="n">
        <f aca="false">IF(OR($C12="",R$4&lt;$D12),0,$F12)</f>
        <v>0</v>
      </c>
      <c r="S12" s="19" t="n">
        <f aca="false">SUM(G12:R12)</f>
        <v>0</v>
      </c>
    </row>
    <row r="13" customFormat="false" ht="15" hidden="false" customHeight="false" outlineLevel="0" collapsed="false">
      <c r="A13" s="6"/>
      <c r="B13" s="6"/>
      <c r="C13" s="17"/>
      <c r="D13" s="14"/>
      <c r="E13" s="14"/>
      <c r="F13" s="19" t="n">
        <f aca="false">IF(OR(C13="",N(E13)=0),0,C13/(E13*12))</f>
        <v>0</v>
      </c>
      <c r="G13" s="19" t="n">
        <f aca="false">IF(OR($C13="",G$4&lt;$D13),0,$F13)</f>
        <v>0</v>
      </c>
      <c r="H13" s="19" t="n">
        <f aca="false">IF(OR($C13="",H$4&lt;$D13),0,$F13)</f>
        <v>0</v>
      </c>
      <c r="I13" s="19" t="n">
        <f aca="false">IF(OR($C13="",I$4&lt;$D13),0,$F13)</f>
        <v>0</v>
      </c>
      <c r="J13" s="19" t="n">
        <f aca="false">IF(OR($C13="",J$4&lt;$D13),0,$F13)</f>
        <v>0</v>
      </c>
      <c r="K13" s="19" t="n">
        <f aca="false">IF(OR($C13="",K$4&lt;$D13),0,$F13)</f>
        <v>0</v>
      </c>
      <c r="L13" s="19" t="n">
        <f aca="false">IF(OR($C13="",L$4&lt;$D13),0,$F13)</f>
        <v>0</v>
      </c>
      <c r="M13" s="19" t="n">
        <f aca="false">IF(OR($C13="",M$4&lt;$D13),0,$F13)</f>
        <v>0</v>
      </c>
      <c r="N13" s="19" t="n">
        <f aca="false">IF(OR($C13="",N$4&lt;$D13),0,$F13)</f>
        <v>0</v>
      </c>
      <c r="O13" s="19" t="n">
        <f aca="false">IF(OR($C13="",O$4&lt;$D13),0,$F13)</f>
        <v>0</v>
      </c>
      <c r="P13" s="19" t="n">
        <f aca="false">IF(OR($C13="",P$4&lt;$D13),0,$F13)</f>
        <v>0</v>
      </c>
      <c r="Q13" s="19" t="n">
        <f aca="false">IF(OR($C13="",Q$4&lt;$D13),0,$F13)</f>
        <v>0</v>
      </c>
      <c r="R13" s="19" t="n">
        <f aca="false">IF(OR($C13="",R$4&lt;$D13),0,$F13)</f>
        <v>0</v>
      </c>
      <c r="S13" s="19" t="n">
        <f aca="false">SUM(G13:R13)</f>
        <v>0</v>
      </c>
    </row>
    <row r="14" customFormat="false" ht="15" hidden="false" customHeight="false" outlineLevel="0" collapsed="false">
      <c r="A14" s="6"/>
      <c r="B14" s="6"/>
      <c r="C14" s="17"/>
      <c r="D14" s="14"/>
      <c r="E14" s="14"/>
      <c r="F14" s="19" t="n">
        <f aca="false">IF(OR(C14="",N(E14)=0),0,C14/(E14*12))</f>
        <v>0</v>
      </c>
      <c r="G14" s="19" t="n">
        <f aca="false">IF(OR($C14="",G$4&lt;$D14),0,$F14)</f>
        <v>0</v>
      </c>
      <c r="H14" s="19" t="n">
        <f aca="false">IF(OR($C14="",H$4&lt;$D14),0,$F14)</f>
        <v>0</v>
      </c>
      <c r="I14" s="19" t="n">
        <f aca="false">IF(OR($C14="",I$4&lt;$D14),0,$F14)</f>
        <v>0</v>
      </c>
      <c r="J14" s="19" t="n">
        <f aca="false">IF(OR($C14="",J$4&lt;$D14),0,$F14)</f>
        <v>0</v>
      </c>
      <c r="K14" s="19" t="n">
        <f aca="false">IF(OR($C14="",K$4&lt;$D14),0,$F14)</f>
        <v>0</v>
      </c>
      <c r="L14" s="19" t="n">
        <f aca="false">IF(OR($C14="",L$4&lt;$D14),0,$F14)</f>
        <v>0</v>
      </c>
      <c r="M14" s="19" t="n">
        <f aca="false">IF(OR($C14="",M$4&lt;$D14),0,$F14)</f>
        <v>0</v>
      </c>
      <c r="N14" s="19" t="n">
        <f aca="false">IF(OR($C14="",N$4&lt;$D14),0,$F14)</f>
        <v>0</v>
      </c>
      <c r="O14" s="19" t="n">
        <f aca="false">IF(OR($C14="",O$4&lt;$D14),0,$F14)</f>
        <v>0</v>
      </c>
      <c r="P14" s="19" t="n">
        <f aca="false">IF(OR($C14="",P$4&lt;$D14),0,$F14)</f>
        <v>0</v>
      </c>
      <c r="Q14" s="19" t="n">
        <f aca="false">IF(OR($C14="",Q$4&lt;$D14),0,$F14)</f>
        <v>0</v>
      </c>
      <c r="R14" s="19" t="n">
        <f aca="false">IF(OR($C14="",R$4&lt;$D14),0,$F14)</f>
        <v>0</v>
      </c>
      <c r="S14" s="19" t="n">
        <f aca="false">SUM(G14:R14)</f>
        <v>0</v>
      </c>
    </row>
    <row r="15" customFormat="false" ht="15" hidden="false" customHeight="false" outlineLevel="0" collapsed="false">
      <c r="A15" s="6"/>
      <c r="B15" s="6"/>
      <c r="C15" s="17"/>
      <c r="D15" s="14"/>
      <c r="E15" s="14"/>
      <c r="F15" s="19" t="n">
        <f aca="false">IF(OR(C15="",N(E15)=0),0,C15/(E15*12))</f>
        <v>0</v>
      </c>
      <c r="G15" s="19" t="n">
        <f aca="false">IF(OR($C15="",G$4&lt;$D15),0,$F15)</f>
        <v>0</v>
      </c>
      <c r="H15" s="19" t="n">
        <f aca="false">IF(OR($C15="",H$4&lt;$D15),0,$F15)</f>
        <v>0</v>
      </c>
      <c r="I15" s="19" t="n">
        <f aca="false">IF(OR($C15="",I$4&lt;$D15),0,$F15)</f>
        <v>0</v>
      </c>
      <c r="J15" s="19" t="n">
        <f aca="false">IF(OR($C15="",J$4&lt;$D15),0,$F15)</f>
        <v>0</v>
      </c>
      <c r="K15" s="19" t="n">
        <f aca="false">IF(OR($C15="",K$4&lt;$D15),0,$F15)</f>
        <v>0</v>
      </c>
      <c r="L15" s="19" t="n">
        <f aca="false">IF(OR($C15="",L$4&lt;$D15),0,$F15)</f>
        <v>0</v>
      </c>
      <c r="M15" s="19" t="n">
        <f aca="false">IF(OR($C15="",M$4&lt;$D15),0,$F15)</f>
        <v>0</v>
      </c>
      <c r="N15" s="19" t="n">
        <f aca="false">IF(OR($C15="",N$4&lt;$D15),0,$F15)</f>
        <v>0</v>
      </c>
      <c r="O15" s="19" t="n">
        <f aca="false">IF(OR($C15="",O$4&lt;$D15),0,$F15)</f>
        <v>0</v>
      </c>
      <c r="P15" s="19" t="n">
        <f aca="false">IF(OR($C15="",P$4&lt;$D15),0,$F15)</f>
        <v>0</v>
      </c>
      <c r="Q15" s="19" t="n">
        <f aca="false">IF(OR($C15="",Q$4&lt;$D15),0,$F15)</f>
        <v>0</v>
      </c>
      <c r="R15" s="19" t="n">
        <f aca="false">IF(OR($C15="",R$4&lt;$D15),0,$F15)</f>
        <v>0</v>
      </c>
      <c r="S15" s="19" t="n">
        <f aca="false">SUM(G15:R15)</f>
        <v>0</v>
      </c>
    </row>
    <row r="16" customFormat="false" ht="15" hidden="false" customHeight="false" outlineLevel="0" collapsed="false">
      <c r="A16" s="8" t="s">
        <v>141</v>
      </c>
      <c r="B16" s="8"/>
      <c r="C16" s="20" t="n">
        <f aca="false">SUM(C6:C15)</f>
        <v>605000</v>
      </c>
      <c r="D16" s="8"/>
      <c r="E16" s="8"/>
      <c r="F16" s="20" t="n">
        <f aca="false">SUM(F6:F15)</f>
        <v>8805.55555555556</v>
      </c>
      <c r="G16" s="20" t="n">
        <f aca="false">SUM(G6:G15)</f>
        <v>0</v>
      </c>
      <c r="H16" s="20" t="n">
        <f aca="false">SUM(H6:H15)</f>
        <v>1805.55555555556</v>
      </c>
      <c r="I16" s="20" t="n">
        <f aca="false">SUM(I6:I15)</f>
        <v>4805.55555555556</v>
      </c>
      <c r="J16" s="20" t="n">
        <f aca="false">SUM(J6:J15)</f>
        <v>6805.55555555556</v>
      </c>
      <c r="K16" s="20" t="n">
        <f aca="false">SUM(K6:K15)</f>
        <v>6805.55555555556</v>
      </c>
      <c r="L16" s="20" t="n">
        <f aca="false">SUM(L6:L15)</f>
        <v>8805.55555555556</v>
      </c>
      <c r="M16" s="20" t="n">
        <f aca="false">SUM(M6:M15)</f>
        <v>8805.55555555556</v>
      </c>
      <c r="N16" s="20" t="n">
        <f aca="false">SUM(N6:N15)</f>
        <v>8805.55555555556</v>
      </c>
      <c r="O16" s="20" t="n">
        <f aca="false">SUM(O6:O15)</f>
        <v>8805.55555555556</v>
      </c>
      <c r="P16" s="20" t="n">
        <f aca="false">SUM(P6:P15)</f>
        <v>8805.55555555556</v>
      </c>
      <c r="Q16" s="20" t="n">
        <f aca="false">SUM(Q6:Q15)</f>
        <v>8805.55555555556</v>
      </c>
      <c r="R16" s="20" t="n">
        <f aca="false">SUM(R6:R15)</f>
        <v>8805.55555555556</v>
      </c>
      <c r="S16" s="20" t="n">
        <f aca="false">SUM(S6:S15)</f>
        <v>81861.1111111111</v>
      </c>
    </row>
    <row r="18" customFormat="false" ht="15" hidden="false" customHeight="false" outlineLevel="0" collapsed="false">
      <c r="A18" s="22" t="s">
        <v>142</v>
      </c>
    </row>
    <row r="19" customFormat="false" ht="30" hidden="false" customHeight="true" outlineLevel="0" collapsed="false">
      <c r="A19" s="12"/>
      <c r="B19" s="13"/>
      <c r="C19" s="13"/>
      <c r="D19" s="13"/>
      <c r="E19" s="13"/>
      <c r="F19" s="13"/>
      <c r="G19" s="13" t="s">
        <v>32</v>
      </c>
      <c r="H19" s="13" t="s">
        <v>36</v>
      </c>
      <c r="I19" s="13" t="s">
        <v>40</v>
      </c>
      <c r="J19" s="13" t="s">
        <v>44</v>
      </c>
      <c r="K19" s="13" t="s">
        <v>48</v>
      </c>
      <c r="L19" s="13" t="s">
        <v>51</v>
      </c>
      <c r="M19" s="13" t="s">
        <v>54</v>
      </c>
      <c r="N19" s="13" t="s">
        <v>57</v>
      </c>
      <c r="O19" s="13" t="s">
        <v>60</v>
      </c>
      <c r="P19" s="13" t="s">
        <v>63</v>
      </c>
      <c r="Q19" s="13" t="s">
        <v>66</v>
      </c>
      <c r="R19" s="13" t="s">
        <v>67</v>
      </c>
      <c r="S19" s="13" t="s">
        <v>84</v>
      </c>
    </row>
    <row r="20" customFormat="false" ht="15" hidden="false" customHeight="false" outlineLevel="0" collapsed="false">
      <c r="A20" s="0" t="s">
        <v>143</v>
      </c>
      <c r="G20" s="19" t="n">
        <f aca="false">SUMIF($D$6:$D$15,G$4,$C$6:$C$15)</f>
        <v>0</v>
      </c>
      <c r="H20" s="19" t="n">
        <f aca="false">SUMIF($D$6:$D$15,H$4,$C$6:$C$15)</f>
        <v>65000</v>
      </c>
      <c r="I20" s="19" t="n">
        <f aca="false">SUMIF($D$6:$D$15,I$4,$C$6:$C$15)</f>
        <v>180000</v>
      </c>
      <c r="J20" s="19" t="n">
        <f aca="false">SUMIF($D$6:$D$15,J$4,$C$6:$C$15)</f>
        <v>120000</v>
      </c>
      <c r="K20" s="19" t="n">
        <f aca="false">SUMIF($D$6:$D$15,K$4,$C$6:$C$15)</f>
        <v>0</v>
      </c>
      <c r="L20" s="19" t="n">
        <f aca="false">SUMIF($D$6:$D$15,L$4,$C$6:$C$15)</f>
        <v>240000</v>
      </c>
      <c r="M20" s="19" t="n">
        <f aca="false">SUMIF($D$6:$D$15,M$4,$C$6:$C$15)</f>
        <v>0</v>
      </c>
      <c r="N20" s="19" t="n">
        <f aca="false">SUMIF($D$6:$D$15,N$4,$C$6:$C$15)</f>
        <v>0</v>
      </c>
      <c r="O20" s="19" t="n">
        <f aca="false">SUMIF($D$6:$D$15,O$4,$C$6:$C$15)</f>
        <v>0</v>
      </c>
      <c r="P20" s="19" t="n">
        <f aca="false">SUMIF($D$6:$D$15,P$4,$C$6:$C$15)</f>
        <v>0</v>
      </c>
      <c r="Q20" s="19" t="n">
        <f aca="false">SUMIF($D$6:$D$15,Q$4,$C$6:$C$15)</f>
        <v>0</v>
      </c>
      <c r="R20" s="19" t="n">
        <f aca="false">SUMIF($D$6:$D$15,R$4,$C$6:$C$15)</f>
        <v>0</v>
      </c>
      <c r="S20" s="19" t="n">
        <f aca="false">SUM(G20:R20)</f>
        <v>605000</v>
      </c>
    </row>
    <row r="21" customFormat="false" ht="15" hidden="false" customHeight="false" outlineLevel="0" collapsed="false">
      <c r="A21" s="0" t="s">
        <v>144</v>
      </c>
      <c r="G21" s="19" t="n">
        <f aca="false">G16+Premissas!$B$13</f>
        <v>22000</v>
      </c>
      <c r="H21" s="19" t="n">
        <f aca="false">H16+Premissas!$B$13</f>
        <v>23805.5555555556</v>
      </c>
      <c r="I21" s="19" t="n">
        <f aca="false">I16+Premissas!$B$13</f>
        <v>26805.5555555556</v>
      </c>
      <c r="J21" s="19" t="n">
        <f aca="false">J16+Premissas!$B$13</f>
        <v>28805.5555555556</v>
      </c>
      <c r="K21" s="19" t="n">
        <f aca="false">K16+Premissas!$B$13</f>
        <v>28805.5555555556</v>
      </c>
      <c r="L21" s="19" t="n">
        <f aca="false">L16+Premissas!$B$13</f>
        <v>30805.5555555556</v>
      </c>
      <c r="M21" s="19" t="n">
        <f aca="false">M16+Premissas!$B$13</f>
        <v>30805.5555555556</v>
      </c>
      <c r="N21" s="19" t="n">
        <f aca="false">N16+Premissas!$B$13</f>
        <v>30805.5555555556</v>
      </c>
      <c r="O21" s="19" t="n">
        <f aca="false">O16+Premissas!$B$13</f>
        <v>30805.5555555556</v>
      </c>
      <c r="P21" s="19" t="n">
        <f aca="false">P16+Premissas!$B$13</f>
        <v>30805.5555555556</v>
      </c>
      <c r="Q21" s="19" t="n">
        <f aca="false">Q16+Premissas!$B$13</f>
        <v>30805.5555555556</v>
      </c>
      <c r="R21" s="19" t="n">
        <f aca="false">R16+Premissas!$B$13</f>
        <v>30805.5555555556</v>
      </c>
      <c r="S21" s="19" t="n">
        <f aca="false">SUM(G21:R21)</f>
        <v>345861.111111111</v>
      </c>
    </row>
    <row r="23" customFormat="false" ht="15" hidden="false" customHeight="false" outlineLevel="0" collapsed="false">
      <c r="A23" s="11" t="s">
        <v>20</v>
      </c>
    </row>
  </sheetData>
  <dataValidations count="2">
    <dataValidation allowBlank="true" error="Mês de 1 a 12." errorStyle="stop" operator="between" showDropDown="false" showErrorMessage="true" showInputMessage="false" sqref="D6:D15" type="whole">
      <formula1>1</formula1>
      <formula2>12</formula2>
    </dataValidation>
    <dataValidation allowBlank="true" errorStyle="stop" operator="between" showDropDown="false" showErrorMessage="false" showInputMessage="false" sqref="B6:B15" type="list">
      <formula1>Premissas!$H$5:$H$8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2"/>
    <col collapsed="false" customWidth="true" hidden="false" outlineLevel="0" max="14" min="14" style="0" width="14"/>
    <col collapsed="false" customWidth="true" hidden="false" outlineLevel="0" max="15" min="15" style="0" width="12"/>
  </cols>
  <sheetData>
    <row r="1" customFormat="false" ht="18.55" hidden="false" customHeight="false" outlineLevel="0" collapsed="false">
      <c r="A1" s="1" t="str">
        <f aca="false">"DRE orçada "&amp;Premissas!B6&amp;" · "&amp;Premissas!B5</f>
        <v>DRE orçada 2027 · Empresa Exemplo Ltda.</v>
      </c>
    </row>
    <row r="2" customFormat="false" ht="15" hidden="false" customHeight="false" outlineLevel="0" collapsed="false">
      <c r="A2" s="2" t="s">
        <v>145</v>
      </c>
    </row>
    <row r="4" customFormat="false" ht="30" hidden="false" customHeight="true" outlineLevel="0" collapsed="false">
      <c r="A4" s="12" t="s">
        <v>146</v>
      </c>
      <c r="B4" s="13" t="s">
        <v>32</v>
      </c>
      <c r="C4" s="13" t="s">
        <v>36</v>
      </c>
      <c r="D4" s="13" t="s">
        <v>40</v>
      </c>
      <c r="E4" s="13" t="s">
        <v>44</v>
      </c>
      <c r="F4" s="13" t="s">
        <v>48</v>
      </c>
      <c r="G4" s="13" t="s">
        <v>51</v>
      </c>
      <c r="H4" s="13" t="s">
        <v>54</v>
      </c>
      <c r="I4" s="13" t="s">
        <v>57</v>
      </c>
      <c r="J4" s="13" t="s">
        <v>60</v>
      </c>
      <c r="K4" s="13" t="s">
        <v>63</v>
      </c>
      <c r="L4" s="13" t="s">
        <v>66</v>
      </c>
      <c r="M4" s="13" t="s">
        <v>67</v>
      </c>
      <c r="N4" s="13" t="s">
        <v>147</v>
      </c>
      <c r="O4" s="13" t="s">
        <v>148</v>
      </c>
    </row>
    <row r="5" customFormat="false" ht="15" hidden="false" customHeight="false" outlineLevel="0" collapsed="false">
      <c r="A5" s="28" t="s">
        <v>149</v>
      </c>
      <c r="B5" s="19" t="n">
        <f aca="false">Receitas!B27</f>
        <v>1782180</v>
      </c>
      <c r="C5" s="19" t="n">
        <f aca="false">Receitas!C27</f>
        <v>1819548</v>
      </c>
      <c r="D5" s="19" t="n">
        <f aca="false">Receitas!D27</f>
        <v>2127564</v>
      </c>
      <c r="E5" s="19" t="n">
        <f aca="false">Receitas!E27</f>
        <v>2135700</v>
      </c>
      <c r="F5" s="19" t="n">
        <f aca="false">Receitas!F27</f>
        <v>2221596</v>
      </c>
      <c r="G5" s="19" t="n">
        <f aca="false">Receitas!G27</f>
        <v>2114604</v>
      </c>
      <c r="H5" s="19" t="n">
        <f aca="false">Receitas!H27</f>
        <v>2118672</v>
      </c>
      <c r="I5" s="19" t="n">
        <f aca="false">Receitas!I27</f>
        <v>2233800</v>
      </c>
      <c r="J5" s="19" t="n">
        <f aca="false">Receitas!J27</f>
        <v>2237868</v>
      </c>
      <c r="K5" s="19" t="n">
        <f aca="false">Receitas!K27</f>
        <v>2361132</v>
      </c>
      <c r="L5" s="19" t="n">
        <f aca="false">Receitas!L27</f>
        <v>2520720</v>
      </c>
      <c r="M5" s="19" t="n">
        <f aca="false">Receitas!M27</f>
        <v>2606616</v>
      </c>
      <c r="N5" s="19" t="n">
        <f aca="false">SUM(B5:M5)</f>
        <v>26280000</v>
      </c>
      <c r="O5" s="18" t="n">
        <f aca="false">IFERROR(N5/N$7,0)</f>
        <v>1.12676056338028</v>
      </c>
    </row>
    <row r="6" customFormat="false" ht="15" hidden="false" customHeight="false" outlineLevel="0" collapsed="false">
      <c r="A6" s="28" t="s">
        <v>150</v>
      </c>
      <c r="B6" s="19" t="n">
        <f aca="false">-B5*Premissas!$B$9</f>
        <v>-200495.25</v>
      </c>
      <c r="C6" s="19" t="n">
        <f aca="false">-C5*Premissas!$B$9</f>
        <v>-204699.15</v>
      </c>
      <c r="D6" s="19" t="n">
        <f aca="false">-D5*Premissas!$B$9</f>
        <v>-239350.95</v>
      </c>
      <c r="E6" s="19" t="n">
        <f aca="false">-E5*Premissas!$B$9</f>
        <v>-240266.25</v>
      </c>
      <c r="F6" s="19" t="n">
        <f aca="false">-F5*Premissas!$B$9</f>
        <v>-249929.55</v>
      </c>
      <c r="G6" s="19" t="n">
        <f aca="false">-G5*Premissas!$B$9</f>
        <v>-237892.95</v>
      </c>
      <c r="H6" s="19" t="n">
        <f aca="false">-H5*Premissas!$B$9</f>
        <v>-238350.6</v>
      </c>
      <c r="I6" s="19" t="n">
        <f aca="false">-I5*Premissas!$B$9</f>
        <v>-251302.5</v>
      </c>
      <c r="J6" s="19" t="n">
        <f aca="false">-J5*Premissas!$B$9</f>
        <v>-251760.15</v>
      </c>
      <c r="K6" s="19" t="n">
        <f aca="false">-K5*Premissas!$B$9</f>
        <v>-265627.35</v>
      </c>
      <c r="L6" s="19" t="n">
        <f aca="false">-L5*Premissas!$B$9</f>
        <v>-283581</v>
      </c>
      <c r="M6" s="19" t="n">
        <f aca="false">-M5*Premissas!$B$9</f>
        <v>-293244.3</v>
      </c>
      <c r="N6" s="19" t="n">
        <f aca="false">SUM(B6:M6)</f>
        <v>-2956500</v>
      </c>
      <c r="O6" s="18" t="n">
        <f aca="false">IFERROR(N6/N$7,0)</f>
        <v>-0.126760563380282</v>
      </c>
    </row>
    <row r="7" customFormat="false" ht="15" hidden="false" customHeight="false" outlineLevel="0" collapsed="false">
      <c r="A7" s="8" t="s">
        <v>151</v>
      </c>
      <c r="B7" s="20" t="n">
        <f aca="false">B5+B6</f>
        <v>1581684.75</v>
      </c>
      <c r="C7" s="20" t="n">
        <f aca="false">C5+C6</f>
        <v>1614848.85</v>
      </c>
      <c r="D7" s="20" t="n">
        <f aca="false">D5+D6</f>
        <v>1888213.05</v>
      </c>
      <c r="E7" s="20" t="n">
        <f aca="false">E5+E6</f>
        <v>1895433.75</v>
      </c>
      <c r="F7" s="20" t="n">
        <f aca="false">F5+F6</f>
        <v>1971666.45</v>
      </c>
      <c r="G7" s="20" t="n">
        <f aca="false">G5+G6</f>
        <v>1876711.05</v>
      </c>
      <c r="H7" s="20" t="n">
        <f aca="false">H5+H6</f>
        <v>1880321.4</v>
      </c>
      <c r="I7" s="20" t="n">
        <f aca="false">I5+I6</f>
        <v>1982497.5</v>
      </c>
      <c r="J7" s="20" t="n">
        <f aca="false">J5+J6</f>
        <v>1986107.85</v>
      </c>
      <c r="K7" s="20" t="n">
        <f aca="false">K5+K6</f>
        <v>2095504.65</v>
      </c>
      <c r="L7" s="20" t="n">
        <f aca="false">L5+L6</f>
        <v>2237139</v>
      </c>
      <c r="M7" s="20" t="n">
        <f aca="false">M5+M6</f>
        <v>2313371.7</v>
      </c>
      <c r="N7" s="20" t="n">
        <f aca="false">SUM(B7:M7)</f>
        <v>23323500</v>
      </c>
      <c r="O7" s="21" t="n">
        <f aca="false">IFERROR(N7/N$7,0)</f>
        <v>1</v>
      </c>
    </row>
    <row r="8" customFormat="false" ht="15" hidden="false" customHeight="false" outlineLevel="0" collapsed="false">
      <c r="A8" s="28" t="s">
        <v>152</v>
      </c>
      <c r="B8" s="19" t="n">
        <f aca="false">-Receitas!B36</f>
        <v>-790976.565</v>
      </c>
      <c r="C8" s="19" t="n">
        <f aca="false">-Receitas!C36</f>
        <v>-803001.267</v>
      </c>
      <c r="D8" s="19" t="n">
        <f aca="false">-Receitas!D36</f>
        <v>-959553.711</v>
      </c>
      <c r="E8" s="19" t="n">
        <f aca="false">-Receitas!E36</f>
        <v>-961142.265</v>
      </c>
      <c r="F8" s="19" t="n">
        <f aca="false">-Receitas!F36</f>
        <v>-1006898.499</v>
      </c>
      <c r="G8" s="19" t="n">
        <f aca="false">-Receitas!G36</f>
        <v>-952294.671</v>
      </c>
      <c r="H8" s="19" t="n">
        <f aca="false">-Receitas!H36</f>
        <v>-953088.948</v>
      </c>
      <c r="I8" s="19" t="n">
        <f aca="false">-Receitas!I36</f>
        <v>-1009281.33</v>
      </c>
      <c r="J8" s="19" t="n">
        <f aca="false">-Receitas!J36</f>
        <v>-1010075.607</v>
      </c>
      <c r="K8" s="19" t="n">
        <f aca="false">-Receitas!K36</f>
        <v>-1067856.543</v>
      </c>
      <c r="L8" s="19" t="n">
        <f aca="false">-Receitas!L36</f>
        <v>-1156986.18</v>
      </c>
      <c r="M8" s="19" t="n">
        <f aca="false">-Receitas!M36</f>
        <v>-1202742.414</v>
      </c>
      <c r="N8" s="19" t="n">
        <f aca="false">SUM(B8:M8)</f>
        <v>-11873898</v>
      </c>
      <c r="O8" s="18" t="n">
        <f aca="false">IFERROR(N8/N$7,0)</f>
        <v>-0.509095890410959</v>
      </c>
    </row>
    <row r="9" customFormat="false" ht="15" hidden="false" customHeight="false" outlineLevel="0" collapsed="false">
      <c r="A9" s="8" t="s">
        <v>153</v>
      </c>
      <c r="B9" s="20" t="n">
        <f aca="false">B7+B8</f>
        <v>790708.185</v>
      </c>
      <c r="C9" s="20" t="n">
        <f aca="false">C7+C8</f>
        <v>811847.583</v>
      </c>
      <c r="D9" s="20" t="n">
        <f aca="false">D7+D8</f>
        <v>928659.339</v>
      </c>
      <c r="E9" s="20" t="n">
        <f aca="false">E7+E8</f>
        <v>934291.485</v>
      </c>
      <c r="F9" s="20" t="n">
        <f aca="false">F7+F8</f>
        <v>964767.951</v>
      </c>
      <c r="G9" s="20" t="n">
        <f aca="false">G7+G8</f>
        <v>924416.379</v>
      </c>
      <c r="H9" s="20" t="n">
        <f aca="false">H7+H8</f>
        <v>927232.452</v>
      </c>
      <c r="I9" s="20" t="n">
        <f aca="false">I7+I8</f>
        <v>973216.17</v>
      </c>
      <c r="J9" s="20" t="n">
        <f aca="false">J7+J8</f>
        <v>976032.243</v>
      </c>
      <c r="K9" s="20" t="n">
        <f aca="false">K7+K8</f>
        <v>1027648.107</v>
      </c>
      <c r="L9" s="20" t="n">
        <f aca="false">L7+L8</f>
        <v>1080152.82</v>
      </c>
      <c r="M9" s="20" t="n">
        <f aca="false">M7+M8</f>
        <v>1110629.286</v>
      </c>
      <c r="N9" s="20" t="n">
        <f aca="false">SUM(B9:M9)</f>
        <v>11449602</v>
      </c>
      <c r="O9" s="21" t="n">
        <f aca="false">IFERROR(N9/N$7,0)</f>
        <v>0.490904109589041</v>
      </c>
    </row>
    <row r="10" customFormat="false" ht="15" hidden="false" customHeight="false" outlineLevel="0" collapsed="false">
      <c r="A10" s="28" t="s">
        <v>154</v>
      </c>
      <c r="B10" s="19" t="n">
        <f aca="false">-Pessoal!G21</f>
        <v>-446080</v>
      </c>
      <c r="C10" s="19" t="n">
        <f aca="false">-Pessoal!H21</f>
        <v>-446080</v>
      </c>
      <c r="D10" s="19" t="n">
        <f aca="false">-Pessoal!I21</f>
        <v>-446080</v>
      </c>
      <c r="E10" s="19" t="n">
        <f aca="false">-Pessoal!J21</f>
        <v>-467400</v>
      </c>
      <c r="F10" s="19" t="n">
        <f aca="false">-Pessoal!K21</f>
        <v>-490577</v>
      </c>
      <c r="G10" s="19" t="n">
        <f aca="false">-Pessoal!L21</f>
        <v>-490577</v>
      </c>
      <c r="H10" s="19" t="n">
        <f aca="false">-Pessoal!M21</f>
        <v>-508208.4</v>
      </c>
      <c r="I10" s="19" t="n">
        <f aca="false">-Pessoal!N21</f>
        <v>-508208.4</v>
      </c>
      <c r="J10" s="19" t="n">
        <f aca="false">-Pessoal!O21</f>
        <v>-508208.4</v>
      </c>
      <c r="K10" s="19" t="n">
        <f aca="false">-Pessoal!P21</f>
        <v>-508208.4</v>
      </c>
      <c r="L10" s="19" t="n">
        <f aca="false">-Pessoal!Q21</f>
        <v>-508208.4</v>
      </c>
      <c r="M10" s="19" t="n">
        <f aca="false">-Pessoal!R21</f>
        <v>-508208.4</v>
      </c>
      <c r="N10" s="19" t="n">
        <f aca="false">SUM(B10:M10)</f>
        <v>-5836044.4</v>
      </c>
      <c r="O10" s="18" t="n">
        <f aca="false">IFERROR(N10/N$7,0)</f>
        <v>-0.250221639119343</v>
      </c>
    </row>
    <row r="11" customFormat="false" ht="15" hidden="false" customHeight="false" outlineLevel="0" collapsed="false">
      <c r="A11" s="7" t="str">
        <f aca="false">"(−) Despesas · "&amp;Premissas!$H$5</f>
        <v>(−) Despesas · Comercial</v>
      </c>
      <c r="B11" s="19" t="n">
        <f aca="false">-SUMIF(Despesas!$A$6:$A$25,Premissas!$H$5,Despesas!F$6:F$25)</f>
        <v>-67925</v>
      </c>
      <c r="C11" s="19" t="n">
        <f aca="false">-SUMIF(Despesas!$A$6:$A$25,Premissas!$H$5,Despesas!G$6:G$25)</f>
        <v>-67925</v>
      </c>
      <c r="D11" s="19" t="n">
        <f aca="false">-SUMIF(Despesas!$A$6:$A$25,Premissas!$H$5,Despesas!H$6:H$25)</f>
        <v>-67925</v>
      </c>
      <c r="E11" s="19" t="n">
        <f aca="false">-SUMIF(Despesas!$A$6:$A$25,Premissas!$H$5,Despesas!I$6:I$25)</f>
        <v>-67925</v>
      </c>
      <c r="F11" s="19" t="n">
        <f aca="false">-SUMIF(Despesas!$A$6:$A$25,Premissas!$H$5,Despesas!J$6:J$25)</f>
        <v>-67925</v>
      </c>
      <c r="G11" s="19" t="n">
        <f aca="false">-SUMIF(Despesas!$A$6:$A$25,Premissas!$H$5,Despesas!K$6:K$25)</f>
        <v>-67925</v>
      </c>
      <c r="H11" s="19" t="n">
        <f aca="false">-SUMIF(Despesas!$A$6:$A$25,Premissas!$H$5,Despesas!L$6:L$25)</f>
        <v>-67925</v>
      </c>
      <c r="I11" s="19" t="n">
        <f aca="false">-SUMIF(Despesas!$A$6:$A$25,Premissas!$H$5,Despesas!M$6:M$25)</f>
        <v>-67925</v>
      </c>
      <c r="J11" s="19" t="n">
        <f aca="false">-SUMIF(Despesas!$A$6:$A$25,Premissas!$H$5,Despesas!N$6:N$25)</f>
        <v>-67925</v>
      </c>
      <c r="K11" s="19" t="n">
        <f aca="false">-SUMIF(Despesas!$A$6:$A$25,Premissas!$H$5,Despesas!O$6:O$25)</f>
        <v>-67925</v>
      </c>
      <c r="L11" s="19" t="n">
        <f aca="false">-SUMIF(Despesas!$A$6:$A$25,Premissas!$H$5,Despesas!P$6:P$25)</f>
        <v>-67925</v>
      </c>
      <c r="M11" s="19" t="n">
        <f aca="false">-SUMIF(Despesas!$A$6:$A$25,Premissas!$H$5,Despesas!Q$6:Q$25)</f>
        <v>-67925</v>
      </c>
      <c r="N11" s="19" t="n">
        <f aca="false">SUM(B11:M11)</f>
        <v>-815100</v>
      </c>
      <c r="O11" s="18" t="n">
        <f aca="false">IFERROR(N11/N$7,0)</f>
        <v>-0.0349475850537012</v>
      </c>
    </row>
    <row r="12" customFormat="false" ht="15" hidden="false" customHeight="false" outlineLevel="0" collapsed="false">
      <c r="A12" s="7" t="str">
        <f aca="false">"(−) Despesas · "&amp;Premissas!$H$6</f>
        <v>(−) Despesas · Administrativo</v>
      </c>
      <c r="B12" s="19" t="n">
        <f aca="false">-SUMIF(Despesas!$A$6:$A$25,Premissas!$H$6,Despesas!F$6:F$25)</f>
        <v>-78917.5</v>
      </c>
      <c r="C12" s="19" t="n">
        <f aca="false">-SUMIF(Despesas!$A$6:$A$25,Premissas!$H$6,Despesas!G$6:G$25)</f>
        <v>-78917.5</v>
      </c>
      <c r="D12" s="19" t="n">
        <f aca="false">-SUMIF(Despesas!$A$6:$A$25,Premissas!$H$6,Despesas!H$6:H$25)</f>
        <v>-78917.5</v>
      </c>
      <c r="E12" s="19" t="n">
        <f aca="false">-SUMIF(Despesas!$A$6:$A$25,Premissas!$H$6,Despesas!I$6:I$25)</f>
        <v>-78917.5</v>
      </c>
      <c r="F12" s="19" t="n">
        <f aca="false">-SUMIF(Despesas!$A$6:$A$25,Premissas!$H$6,Despesas!J$6:J$25)</f>
        <v>-78917.5</v>
      </c>
      <c r="G12" s="19" t="n">
        <f aca="false">-SUMIF(Despesas!$A$6:$A$25,Premissas!$H$6,Despesas!K$6:K$25)</f>
        <v>-78917.5</v>
      </c>
      <c r="H12" s="19" t="n">
        <f aca="false">-SUMIF(Despesas!$A$6:$A$25,Premissas!$H$6,Despesas!L$6:L$25)</f>
        <v>-78917.5</v>
      </c>
      <c r="I12" s="19" t="n">
        <f aca="false">-SUMIF(Despesas!$A$6:$A$25,Premissas!$H$6,Despesas!M$6:M$25)</f>
        <v>-80987.5</v>
      </c>
      <c r="J12" s="19" t="n">
        <f aca="false">-SUMIF(Despesas!$A$6:$A$25,Premissas!$H$6,Despesas!N$6:N$25)</f>
        <v>-80987.5</v>
      </c>
      <c r="K12" s="19" t="n">
        <f aca="false">-SUMIF(Despesas!$A$6:$A$25,Premissas!$H$6,Despesas!O$6:O$25)</f>
        <v>-80987.5</v>
      </c>
      <c r="L12" s="19" t="n">
        <f aca="false">-SUMIF(Despesas!$A$6:$A$25,Premissas!$H$6,Despesas!P$6:P$25)</f>
        <v>-80987.5</v>
      </c>
      <c r="M12" s="19" t="n">
        <f aca="false">-SUMIF(Despesas!$A$6:$A$25,Premissas!$H$6,Despesas!Q$6:Q$25)</f>
        <v>-80987.5</v>
      </c>
      <c r="N12" s="19" t="n">
        <f aca="false">SUM(B12:M12)</f>
        <v>-957360</v>
      </c>
      <c r="O12" s="18" t="n">
        <f aca="false">IFERROR(N12/N$7,0)</f>
        <v>-0.0410470126696251</v>
      </c>
    </row>
    <row r="13" customFormat="false" ht="15" hidden="false" customHeight="false" outlineLevel="0" collapsed="false">
      <c r="A13" s="7" t="str">
        <f aca="false">"(−) Despesas · "&amp;Premissas!$H$7</f>
        <v>(−) Despesas · Operações</v>
      </c>
      <c r="B13" s="19" t="n">
        <f aca="false">-SUMIF(Despesas!$A$6:$A$25,Premissas!$H$7,Despesas!F$6:F$25)</f>
        <v>-53480</v>
      </c>
      <c r="C13" s="19" t="n">
        <f aca="false">-SUMIF(Despesas!$A$6:$A$25,Premissas!$H$7,Despesas!G$6:G$25)</f>
        <v>-53480</v>
      </c>
      <c r="D13" s="19" t="n">
        <f aca="false">-SUMIF(Despesas!$A$6:$A$25,Premissas!$H$7,Despesas!H$6:H$25)</f>
        <v>-53817.5</v>
      </c>
      <c r="E13" s="19" t="n">
        <f aca="false">-SUMIF(Despesas!$A$6:$A$25,Premissas!$H$7,Despesas!I$6:I$25)</f>
        <v>-53817.5</v>
      </c>
      <c r="F13" s="19" t="n">
        <f aca="false">-SUMIF(Despesas!$A$6:$A$25,Premissas!$H$7,Despesas!J$6:J$25)</f>
        <v>-53817.5</v>
      </c>
      <c r="G13" s="19" t="n">
        <f aca="false">-SUMIF(Despesas!$A$6:$A$25,Premissas!$H$7,Despesas!K$6:K$25)</f>
        <v>-53817.5</v>
      </c>
      <c r="H13" s="19" t="n">
        <f aca="false">-SUMIF(Despesas!$A$6:$A$25,Premissas!$H$7,Despesas!L$6:L$25)</f>
        <v>-53817.5</v>
      </c>
      <c r="I13" s="19" t="n">
        <f aca="false">-SUMIF(Despesas!$A$6:$A$25,Premissas!$H$7,Despesas!M$6:M$25)</f>
        <v>-53817.5</v>
      </c>
      <c r="J13" s="19" t="n">
        <f aca="false">-SUMIF(Despesas!$A$6:$A$25,Premissas!$H$7,Despesas!N$6:N$25)</f>
        <v>-53817.5</v>
      </c>
      <c r="K13" s="19" t="n">
        <f aca="false">-SUMIF(Despesas!$A$6:$A$25,Premissas!$H$7,Despesas!O$6:O$25)</f>
        <v>-53817.5</v>
      </c>
      <c r="L13" s="19" t="n">
        <f aca="false">-SUMIF(Despesas!$A$6:$A$25,Premissas!$H$7,Despesas!P$6:P$25)</f>
        <v>-53817.5</v>
      </c>
      <c r="M13" s="19" t="n">
        <f aca="false">-SUMIF(Despesas!$A$6:$A$25,Premissas!$H$7,Despesas!Q$6:Q$25)</f>
        <v>-53817.5</v>
      </c>
      <c r="N13" s="19" t="n">
        <f aca="false">SUM(B13:M13)</f>
        <v>-645135</v>
      </c>
      <c r="O13" s="18" t="n">
        <f aca="false">IFERROR(N13/N$7,0)</f>
        <v>-0.0276602996977298</v>
      </c>
    </row>
    <row r="14" customFormat="false" ht="15" hidden="false" customHeight="false" outlineLevel="0" collapsed="false">
      <c r="A14" s="7" t="str">
        <f aca="false">"(−) Despesas · "&amp;Premissas!$H$8</f>
        <v>(−) Despesas · Tecnologia</v>
      </c>
      <c r="B14" s="19" t="n">
        <f aca="false">-SUMIF(Despesas!$A$6:$A$25,Premissas!$H$8,Despesas!F$6:F$25)</f>
        <v>-41600</v>
      </c>
      <c r="C14" s="19" t="n">
        <f aca="false">-SUMIF(Despesas!$A$6:$A$25,Premissas!$H$8,Despesas!G$6:G$25)</f>
        <v>-41600</v>
      </c>
      <c r="D14" s="19" t="n">
        <f aca="false">-SUMIF(Despesas!$A$6:$A$25,Premissas!$H$8,Despesas!H$6:H$25)</f>
        <v>-41600</v>
      </c>
      <c r="E14" s="19" t="n">
        <f aca="false">-SUMIF(Despesas!$A$6:$A$25,Premissas!$H$8,Despesas!I$6:I$25)</f>
        <v>-41600</v>
      </c>
      <c r="F14" s="19" t="n">
        <f aca="false">-SUMIF(Despesas!$A$6:$A$25,Premissas!$H$8,Despesas!J$6:J$25)</f>
        <v>-41600</v>
      </c>
      <c r="G14" s="19" t="n">
        <f aca="false">-SUMIF(Despesas!$A$6:$A$25,Premissas!$H$8,Despesas!K$6:K$25)</f>
        <v>-41600</v>
      </c>
      <c r="H14" s="19" t="n">
        <f aca="false">-SUMIF(Despesas!$A$6:$A$25,Premissas!$H$8,Despesas!L$6:L$25)</f>
        <v>-41600</v>
      </c>
      <c r="I14" s="19" t="n">
        <f aca="false">-SUMIF(Despesas!$A$6:$A$25,Premissas!$H$8,Despesas!M$6:M$25)</f>
        <v>-41600</v>
      </c>
      <c r="J14" s="19" t="n">
        <f aca="false">-SUMIF(Despesas!$A$6:$A$25,Premissas!$H$8,Despesas!N$6:N$25)</f>
        <v>-41600</v>
      </c>
      <c r="K14" s="19" t="n">
        <f aca="false">-SUMIF(Despesas!$A$6:$A$25,Premissas!$H$8,Despesas!O$6:O$25)</f>
        <v>-41600</v>
      </c>
      <c r="L14" s="19" t="n">
        <f aca="false">-SUMIF(Despesas!$A$6:$A$25,Premissas!$H$8,Despesas!P$6:P$25)</f>
        <v>-41600</v>
      </c>
      <c r="M14" s="19" t="n">
        <f aca="false">-SUMIF(Despesas!$A$6:$A$25,Premissas!$H$8,Despesas!Q$6:Q$25)</f>
        <v>-41600</v>
      </c>
      <c r="N14" s="19" t="n">
        <f aca="false">SUM(B14:M14)</f>
        <v>-499200</v>
      </c>
      <c r="O14" s="18" t="n">
        <f aca="false">IFERROR(N14/N$7,0)</f>
        <v>-0.0214033056788218</v>
      </c>
    </row>
    <row r="15" customFormat="false" ht="15" hidden="false" customHeight="false" outlineLevel="0" collapsed="false">
      <c r="A15" s="8" t="s">
        <v>155</v>
      </c>
      <c r="B15" s="20" t="n">
        <f aca="false">B9+B10+B11+B12+B13+B14</f>
        <v>102705.685</v>
      </c>
      <c r="C15" s="20" t="n">
        <f aca="false">C9+C10+C11+C12+C13+C14</f>
        <v>123845.083</v>
      </c>
      <c r="D15" s="20" t="n">
        <f aca="false">D9+D10+D11+D12+D13+D14</f>
        <v>240319.339</v>
      </c>
      <c r="E15" s="20" t="n">
        <f aca="false">E9+E10+E11+E12+E13+E14</f>
        <v>224631.485</v>
      </c>
      <c r="F15" s="20" t="n">
        <f aca="false">F9+F10+F11+F12+F13+F14</f>
        <v>231930.951</v>
      </c>
      <c r="G15" s="20" t="n">
        <f aca="false">G9+G10+G11+G12+G13+G14</f>
        <v>191579.379</v>
      </c>
      <c r="H15" s="20" t="n">
        <f aca="false">H9+H10+H11+H12+H13+H14</f>
        <v>176764.052</v>
      </c>
      <c r="I15" s="20" t="n">
        <f aca="false">I9+I10+I11+I12+I13+I14</f>
        <v>220677.77</v>
      </c>
      <c r="J15" s="20" t="n">
        <f aca="false">J9+J10+J11+J12+J13+J14</f>
        <v>223493.843</v>
      </c>
      <c r="K15" s="20" t="n">
        <f aca="false">K9+K10+K11+K12+K13+K14</f>
        <v>275109.707</v>
      </c>
      <c r="L15" s="20" t="n">
        <f aca="false">L9+L10+L11+L12+L13+L14</f>
        <v>327614.42</v>
      </c>
      <c r="M15" s="20" t="n">
        <f aca="false">M9+M10+M11+M12+M13+M14</f>
        <v>358090.886</v>
      </c>
      <c r="N15" s="20" t="n">
        <f aca="false">SUM(B15:M15)</f>
        <v>2696762.6</v>
      </c>
      <c r="O15" s="21" t="n">
        <f aca="false">IFERROR(N15/N$7,0)</f>
        <v>0.11562426736982</v>
      </c>
    </row>
    <row r="16" customFormat="false" ht="15" hidden="false" customHeight="false" outlineLevel="0" collapsed="false">
      <c r="A16" s="2" t="s">
        <v>156</v>
      </c>
      <c r="B16" s="18" t="n">
        <f aca="false">IFERROR(B15/B7,0)</f>
        <v>0.0649343587589121</v>
      </c>
      <c r="C16" s="18" t="n">
        <f aca="false">IFERROR(C15/C7,0)</f>
        <v>0.0766914395734313</v>
      </c>
      <c r="D16" s="18" t="n">
        <f aca="false">IFERROR(D15/D7,0)</f>
        <v>0.127273423409504</v>
      </c>
      <c r="E16" s="18" t="n">
        <f aca="false">IFERROR(E15/E7,0)</f>
        <v>0.118511915808189</v>
      </c>
      <c r="F16" s="18" t="n">
        <f aca="false">IFERROR(F15/F7,0)</f>
        <v>0.117631940737238</v>
      </c>
      <c r="G16" s="18" t="n">
        <f aca="false">IFERROR(G15/G7,0)</f>
        <v>0.1020825123825</v>
      </c>
      <c r="H16" s="18" t="n">
        <f aca="false">IFERROR(H15/H7,0)</f>
        <v>0.0940073606565347</v>
      </c>
      <c r="I16" s="18" t="n">
        <f aca="false">IFERROR(I15/I7,0)</f>
        <v>0.111313013005061</v>
      </c>
      <c r="J16" s="18" t="n">
        <f aca="false">IFERROR(J15/J7,0)</f>
        <v>0.11252855327066</v>
      </c>
      <c r="K16" s="18" t="n">
        <f aca="false">IFERROR(K15/K7,0)</f>
        <v>0.131285658087182</v>
      </c>
      <c r="L16" s="18" t="n">
        <f aca="false">IFERROR(L15/L7,0)</f>
        <v>0.146443479819538</v>
      </c>
      <c r="M16" s="18" t="n">
        <f aca="false">IFERROR(M15/M7,0)</f>
        <v>0.154791763900285</v>
      </c>
      <c r="N16" s="18" t="n">
        <f aca="false">IFERROR(N15/N7,0)</f>
        <v>0.11562426736982</v>
      </c>
    </row>
    <row r="17" customFormat="false" ht="15" hidden="false" customHeight="false" outlineLevel="0" collapsed="false">
      <c r="A17" s="28" t="s">
        <v>157</v>
      </c>
      <c r="B17" s="19" t="n">
        <f aca="false">-Investimentos!G21</f>
        <v>-22000</v>
      </c>
      <c r="C17" s="19" t="n">
        <f aca="false">-Investimentos!H21</f>
        <v>-23805.5555555556</v>
      </c>
      <c r="D17" s="19" t="n">
        <f aca="false">-Investimentos!I21</f>
        <v>-26805.5555555556</v>
      </c>
      <c r="E17" s="19" t="n">
        <f aca="false">-Investimentos!J21</f>
        <v>-28805.5555555556</v>
      </c>
      <c r="F17" s="19" t="n">
        <f aca="false">-Investimentos!K21</f>
        <v>-28805.5555555556</v>
      </c>
      <c r="G17" s="19" t="n">
        <f aca="false">-Investimentos!L21</f>
        <v>-30805.5555555556</v>
      </c>
      <c r="H17" s="19" t="n">
        <f aca="false">-Investimentos!M21</f>
        <v>-30805.5555555556</v>
      </c>
      <c r="I17" s="19" t="n">
        <f aca="false">-Investimentos!N21</f>
        <v>-30805.5555555556</v>
      </c>
      <c r="J17" s="19" t="n">
        <f aca="false">-Investimentos!O21</f>
        <v>-30805.5555555556</v>
      </c>
      <c r="K17" s="19" t="n">
        <f aca="false">-Investimentos!P21</f>
        <v>-30805.5555555556</v>
      </c>
      <c r="L17" s="19" t="n">
        <f aca="false">-Investimentos!Q21</f>
        <v>-30805.5555555556</v>
      </c>
      <c r="M17" s="19" t="n">
        <f aca="false">-Investimentos!R21</f>
        <v>-30805.5555555556</v>
      </c>
      <c r="N17" s="19" t="n">
        <f aca="false">SUM(B17:M17)</f>
        <v>-345861.111111111</v>
      </c>
      <c r="O17" s="18" t="n">
        <f aca="false">IFERROR(N17/N$7,0)</f>
        <v>-0.0148288683564264</v>
      </c>
    </row>
    <row r="18" customFormat="false" ht="15" hidden="false" customHeight="false" outlineLevel="0" collapsed="false">
      <c r="A18" s="8" t="s">
        <v>158</v>
      </c>
      <c r="B18" s="20" t="n">
        <f aca="false">B15+B17</f>
        <v>80705.6850000002</v>
      </c>
      <c r="C18" s="20" t="n">
        <f aca="false">C15+C17</f>
        <v>100039.527444444</v>
      </c>
      <c r="D18" s="20" t="n">
        <f aca="false">D15+D17</f>
        <v>213513.783444444</v>
      </c>
      <c r="E18" s="20" t="n">
        <f aca="false">E15+E17</f>
        <v>195825.929444445</v>
      </c>
      <c r="F18" s="20" t="n">
        <f aca="false">F15+F17</f>
        <v>203125.395444445</v>
      </c>
      <c r="G18" s="20" t="n">
        <f aca="false">G15+G17</f>
        <v>160773.823444445</v>
      </c>
      <c r="H18" s="20" t="n">
        <f aca="false">H15+H17</f>
        <v>145958.496444445</v>
      </c>
      <c r="I18" s="20" t="n">
        <f aca="false">I15+I17</f>
        <v>189872.214444445</v>
      </c>
      <c r="J18" s="20" t="n">
        <f aca="false">J15+J17</f>
        <v>192688.287444445</v>
      </c>
      <c r="K18" s="20" t="n">
        <f aca="false">K15+K17</f>
        <v>244304.151444444</v>
      </c>
      <c r="L18" s="20" t="n">
        <f aca="false">L15+L17</f>
        <v>296808.864444445</v>
      </c>
      <c r="M18" s="20" t="n">
        <f aca="false">M15+M17</f>
        <v>327285.330444445</v>
      </c>
      <c r="N18" s="20" t="n">
        <f aca="false">SUM(B18:M18)</f>
        <v>2350901.48888889</v>
      </c>
      <c r="O18" s="21" t="n">
        <f aca="false">IFERROR(N18/N$7,0)</f>
        <v>0.100795399013394</v>
      </c>
    </row>
    <row r="19" customFormat="false" ht="15" hidden="false" customHeight="false" outlineLevel="0" collapsed="false">
      <c r="A19" s="28" t="s">
        <v>159</v>
      </c>
      <c r="B19" s="19" t="n">
        <f aca="false">Premissas!$B$14</f>
        <v>-35000</v>
      </c>
      <c r="C19" s="19" t="n">
        <f aca="false">Premissas!$B$14</f>
        <v>-35000</v>
      </c>
      <c r="D19" s="19" t="n">
        <f aca="false">Premissas!$B$14</f>
        <v>-35000</v>
      </c>
      <c r="E19" s="19" t="n">
        <f aca="false">Premissas!$B$14</f>
        <v>-35000</v>
      </c>
      <c r="F19" s="19" t="n">
        <f aca="false">Premissas!$B$14</f>
        <v>-35000</v>
      </c>
      <c r="G19" s="19" t="n">
        <f aca="false">Premissas!$B$14</f>
        <v>-35000</v>
      </c>
      <c r="H19" s="19" t="n">
        <f aca="false">Premissas!$B$14</f>
        <v>-35000</v>
      </c>
      <c r="I19" s="19" t="n">
        <f aca="false">Premissas!$B$14</f>
        <v>-35000</v>
      </c>
      <c r="J19" s="19" t="n">
        <f aca="false">Premissas!$B$14</f>
        <v>-35000</v>
      </c>
      <c r="K19" s="19" t="n">
        <f aca="false">Premissas!$B$14</f>
        <v>-35000</v>
      </c>
      <c r="L19" s="19" t="n">
        <f aca="false">Premissas!$B$14</f>
        <v>-35000</v>
      </c>
      <c r="M19" s="19" t="n">
        <f aca="false">Premissas!$B$14</f>
        <v>-35000</v>
      </c>
      <c r="N19" s="19" t="n">
        <f aca="false">SUM(B19:M19)</f>
        <v>-420000</v>
      </c>
      <c r="O19" s="18" t="n">
        <f aca="false">IFERROR(N19/N$7,0)</f>
        <v>-0.0180075889124703</v>
      </c>
    </row>
    <row r="20" customFormat="false" ht="15" hidden="false" customHeight="false" outlineLevel="0" collapsed="false">
      <c r="A20" s="8" t="s">
        <v>160</v>
      </c>
      <c r="B20" s="20" t="n">
        <f aca="false">B18+B19</f>
        <v>45705.6850000002</v>
      </c>
      <c r="C20" s="20" t="n">
        <f aca="false">C18+C19</f>
        <v>65039.5274444444</v>
      </c>
      <c r="D20" s="20" t="n">
        <f aca="false">D18+D19</f>
        <v>178513.783444444</v>
      </c>
      <c r="E20" s="20" t="n">
        <f aca="false">E18+E19</f>
        <v>160825.929444445</v>
      </c>
      <c r="F20" s="20" t="n">
        <f aca="false">F18+F19</f>
        <v>168125.395444445</v>
      </c>
      <c r="G20" s="20" t="n">
        <f aca="false">G18+G19</f>
        <v>125773.823444445</v>
      </c>
      <c r="H20" s="20" t="n">
        <f aca="false">H18+H19</f>
        <v>110958.496444445</v>
      </c>
      <c r="I20" s="20" t="n">
        <f aca="false">I18+I19</f>
        <v>154872.214444445</v>
      </c>
      <c r="J20" s="20" t="n">
        <f aca="false">J18+J19</f>
        <v>157688.287444445</v>
      </c>
      <c r="K20" s="20" t="n">
        <f aca="false">K18+K19</f>
        <v>209304.151444444</v>
      </c>
      <c r="L20" s="20" t="n">
        <f aca="false">L18+L19</f>
        <v>261808.864444445</v>
      </c>
      <c r="M20" s="20" t="n">
        <f aca="false">M18+M19</f>
        <v>292285.330444445</v>
      </c>
      <c r="N20" s="20" t="n">
        <f aca="false">SUM(B20:M20)</f>
        <v>1930901.48888889</v>
      </c>
      <c r="O20" s="21" t="n">
        <f aca="false">IFERROR(N20/N$7,0)</f>
        <v>0.0827878101009236</v>
      </c>
    </row>
    <row r="21" customFormat="false" ht="15" hidden="false" customHeight="false" outlineLevel="0" collapsed="false">
      <c r="A21" s="28" t="s">
        <v>161</v>
      </c>
      <c r="B21" s="19" t="n">
        <f aca="false">IF($N20&gt;0,-B20*Premissas!$B$15,0)</f>
        <v>-15539.9329000001</v>
      </c>
      <c r="C21" s="19" t="n">
        <f aca="false">IF($N20&gt;0,-C20*Premissas!$B$15,0)</f>
        <v>-22113.4393311111</v>
      </c>
      <c r="D21" s="19" t="n">
        <f aca="false">IF($N20&gt;0,-D20*Premissas!$B$15,0)</f>
        <v>-60694.6863711111</v>
      </c>
      <c r="E21" s="19" t="n">
        <f aca="false">IF($N20&gt;0,-E20*Premissas!$B$15,0)</f>
        <v>-54680.8160111112</v>
      </c>
      <c r="F21" s="19" t="n">
        <f aca="false">IF($N20&gt;0,-F20*Premissas!$B$15,0)</f>
        <v>-57162.6344511112</v>
      </c>
      <c r="G21" s="19" t="n">
        <f aca="false">IF($N20&gt;0,-G20*Premissas!$B$15,0)</f>
        <v>-42763.0999711112</v>
      </c>
      <c r="H21" s="19" t="n">
        <f aca="false">IF($N20&gt;0,-H20*Premissas!$B$15,0)</f>
        <v>-37725.8887911112</v>
      </c>
      <c r="I21" s="19" t="n">
        <f aca="false">IF($N20&gt;0,-I20*Premissas!$B$15,0)</f>
        <v>-52656.5529111112</v>
      </c>
      <c r="J21" s="19" t="n">
        <f aca="false">IF($N20&gt;0,-J20*Premissas!$B$15,0)</f>
        <v>-53614.0177311112</v>
      </c>
      <c r="K21" s="19" t="n">
        <f aca="false">IF($N20&gt;0,-K20*Premissas!$B$15,0)</f>
        <v>-71163.4114911111</v>
      </c>
      <c r="L21" s="19" t="n">
        <f aca="false">IF($N20&gt;0,-L20*Premissas!$B$15,0)</f>
        <v>-89015.0139111113</v>
      </c>
      <c r="M21" s="19" t="n">
        <f aca="false">IF($N20&gt;0,-M20*Premissas!$B$15,0)</f>
        <v>-99377.0123511112</v>
      </c>
      <c r="N21" s="19" t="n">
        <f aca="false">SUM(B21:M21)</f>
        <v>-656506.506222223</v>
      </c>
      <c r="O21" s="18" t="n">
        <f aca="false">IFERROR(N21/N$7,0)</f>
        <v>-0.028147855434314</v>
      </c>
    </row>
    <row r="22" customFormat="false" ht="15" hidden="false" customHeight="false" outlineLevel="0" collapsed="false">
      <c r="A22" s="8" t="s">
        <v>162</v>
      </c>
      <c r="B22" s="20" t="n">
        <f aca="false">B20+B21</f>
        <v>30165.7521000001</v>
      </c>
      <c r="C22" s="20" t="n">
        <f aca="false">C20+C21</f>
        <v>42926.0881133333</v>
      </c>
      <c r="D22" s="20" t="n">
        <f aca="false">D20+D21</f>
        <v>117819.097073333</v>
      </c>
      <c r="E22" s="20" t="n">
        <f aca="false">E20+E21</f>
        <v>106145.113433333</v>
      </c>
      <c r="F22" s="20" t="n">
        <f aca="false">F20+F21</f>
        <v>110962.760993334</v>
      </c>
      <c r="G22" s="20" t="n">
        <f aca="false">G20+G21</f>
        <v>83010.7234733334</v>
      </c>
      <c r="H22" s="20" t="n">
        <f aca="false">H20+H21</f>
        <v>73232.6076533335</v>
      </c>
      <c r="I22" s="20" t="n">
        <f aca="false">I20+I21</f>
        <v>102215.661533334</v>
      </c>
      <c r="J22" s="20" t="n">
        <f aca="false">J20+J21</f>
        <v>104074.269713334</v>
      </c>
      <c r="K22" s="20" t="n">
        <f aca="false">K20+K21</f>
        <v>138140.739953333</v>
      </c>
      <c r="L22" s="20" t="n">
        <f aca="false">L20+L21</f>
        <v>172793.850533334</v>
      </c>
      <c r="M22" s="20" t="n">
        <f aca="false">M20+M21</f>
        <v>192908.318093333</v>
      </c>
      <c r="N22" s="20" t="n">
        <f aca="false">SUM(B22:M22)</f>
        <v>1274394.98266667</v>
      </c>
      <c r="O22" s="21" t="n">
        <f aca="false">IFERROR(N22/N$7,0)</f>
        <v>0.0546399546666095</v>
      </c>
    </row>
    <row r="23" customFormat="false" ht="15" hidden="false" customHeight="false" outlineLevel="0" collapsed="false">
      <c r="A23" s="2" t="s">
        <v>163</v>
      </c>
      <c r="B23" s="18" t="n">
        <f aca="false">IFERROR(B22/B7,0)</f>
        <v>0.0190719118332526</v>
      </c>
      <c r="C23" s="18" t="n">
        <f aca="false">IFERROR(C22/C7,0)</f>
        <v>0.0265821089777742</v>
      </c>
      <c r="D23" s="18" t="n">
        <f aca="false">IFERROR(D22/D7,0)</f>
        <v>0.0623971416113946</v>
      </c>
      <c r="E23" s="18" t="n">
        <f aca="false">IFERROR(E22/E7,0)</f>
        <v>0.0560004344300261</v>
      </c>
      <c r="F23" s="18" t="n">
        <f aca="false">IFERROR(F22/F7,0)</f>
        <v>0.0562786677195494</v>
      </c>
      <c r="G23" s="18" t="n">
        <f aca="false">IFERROR(G22/G7,0)</f>
        <v>0.0442320214789237</v>
      </c>
      <c r="H23" s="18" t="n">
        <f aca="false">IFERROR(H22/H7,0)</f>
        <v>0.0389468564540793</v>
      </c>
      <c r="I23" s="18" t="n">
        <f aca="false">IFERROR(I22/I7,0)</f>
        <v>0.0515590367873521</v>
      </c>
      <c r="J23" s="18" t="n">
        <f aca="false">IFERROR(J22/J7,0)</f>
        <v>0.0524011169450508</v>
      </c>
      <c r="K23" s="18" t="n">
        <f aca="false">IFERROR(K22/K7,0)</f>
        <v>0.0659224210995348</v>
      </c>
      <c r="L23" s="18" t="n">
        <f aca="false">IFERROR(L22/L7,0)</f>
        <v>0.0772387636768808</v>
      </c>
      <c r="M23" s="18" t="n">
        <f aca="false">IFERROR(M22/M7,0)</f>
        <v>0.0833883798670717</v>
      </c>
      <c r="N23" s="18" t="n">
        <f aca="false">IFERROR(N22/N7,0)</f>
        <v>0.0546399546666095</v>
      </c>
    </row>
    <row r="25" customFormat="false" ht="15" hidden="false" customHeight="false" outlineLevel="0" collapsed="false">
      <c r="A25" s="22" t="s">
        <v>164</v>
      </c>
    </row>
    <row r="26" customFormat="false" ht="15" hidden="false" customHeight="false" outlineLevel="0" collapsed="false">
      <c r="A26" s="0" t="s">
        <v>165</v>
      </c>
      <c r="B26" s="19" t="n">
        <f aca="false">Investimentos!G20</f>
        <v>0</v>
      </c>
      <c r="C26" s="19" t="n">
        <f aca="false">Investimentos!H20</f>
        <v>65000</v>
      </c>
      <c r="D26" s="19" t="n">
        <f aca="false">Investimentos!I20</f>
        <v>180000</v>
      </c>
      <c r="E26" s="19" t="n">
        <f aca="false">Investimentos!J20</f>
        <v>120000</v>
      </c>
      <c r="F26" s="19" t="n">
        <f aca="false">Investimentos!K20</f>
        <v>0</v>
      </c>
      <c r="G26" s="19" t="n">
        <f aca="false">Investimentos!L20</f>
        <v>240000</v>
      </c>
      <c r="H26" s="19" t="n">
        <f aca="false">Investimentos!M20</f>
        <v>0</v>
      </c>
      <c r="I26" s="19" t="n">
        <f aca="false">Investimentos!N20</f>
        <v>0</v>
      </c>
      <c r="J26" s="19" t="n">
        <f aca="false">Investimentos!O20</f>
        <v>0</v>
      </c>
      <c r="K26" s="19" t="n">
        <f aca="false">Investimentos!P20</f>
        <v>0</v>
      </c>
      <c r="L26" s="19" t="n">
        <f aca="false">Investimentos!Q20</f>
        <v>0</v>
      </c>
      <c r="M26" s="19" t="n">
        <f aca="false">Investimentos!R20</f>
        <v>0</v>
      </c>
      <c r="N26" s="19" t="n">
        <f aca="false">SUM(B26:M26)</f>
        <v>605000</v>
      </c>
    </row>
    <row r="27" customFormat="false" ht="15" hidden="false" customHeight="false" outlineLevel="0" collapsed="false">
      <c r="A27" s="0" t="s">
        <v>166</v>
      </c>
      <c r="B27" s="27" t="n">
        <f aca="false">Pessoal!G23</f>
        <v>36</v>
      </c>
      <c r="C27" s="27" t="n">
        <f aca="false">Pessoal!H23</f>
        <v>36</v>
      </c>
      <c r="D27" s="27" t="n">
        <f aca="false">Pessoal!I23</f>
        <v>36</v>
      </c>
      <c r="E27" s="27" t="n">
        <f aca="false">Pessoal!J23</f>
        <v>38</v>
      </c>
      <c r="F27" s="27" t="n">
        <f aca="false">Pessoal!K23</f>
        <v>38</v>
      </c>
      <c r="G27" s="27" t="n">
        <f aca="false">Pessoal!L23</f>
        <v>38</v>
      </c>
      <c r="H27" s="27" t="n">
        <f aca="false">Pessoal!M23</f>
        <v>39</v>
      </c>
      <c r="I27" s="27" t="n">
        <f aca="false">Pessoal!N23</f>
        <v>39</v>
      </c>
      <c r="J27" s="27" t="n">
        <f aca="false">Pessoal!O23</f>
        <v>39</v>
      </c>
      <c r="K27" s="27" t="n">
        <f aca="false">Pessoal!P23</f>
        <v>39</v>
      </c>
      <c r="L27" s="27" t="n">
        <f aca="false">Pessoal!Q23</f>
        <v>39</v>
      </c>
      <c r="M27" s="27" t="n">
        <f aca="false">Pessoal!R23</f>
        <v>39</v>
      </c>
      <c r="N27" s="27" t="n">
        <f aca="false">M27</f>
        <v>39</v>
      </c>
      <c r="O27" s="9" t="s">
        <v>167</v>
      </c>
    </row>
    <row r="29" customFormat="false" ht="15" hidden="false" customHeight="false" outlineLevel="0" collapsed="false">
      <c r="A29" s="11" t="s">
        <v>20</v>
      </c>
    </row>
  </sheetData>
  <conditionalFormatting sqref="B15:N15">
    <cfRule type="cellIs" priority="2" operator="lessThan" aboveAverage="0" equalAverage="0" bottom="0" percent="0" rank="0" text="" dxfId="0">
      <formula>0</formula>
    </cfRule>
  </conditionalFormatting>
  <conditionalFormatting sqref="B22:N22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2026-11-05T07:31:08Z</dcterms:created>
  <dc:creator>openpyxl</dc:creator>
  <dc:description/>
  <dc:language>en-US</dc:language>
  <cp:lastModifiedBy/>
  <dcterms:modified xsi:type="dcterms:W3CDTF">2026-11-05T07:31:09Z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