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1 SOMASES" sheetId="2" state="visible" r:id="rId4"/>
    <sheet name="2 PROCV" sheetId="3" state="visible" r:id="rId5"/>
    <sheet name="3 ÍNDICE+CORRESP" sheetId="4" state="visible" r:id="rId6"/>
    <sheet name="4 SE e SEERRO" sheetId="5" state="visible" r:id="rId7"/>
    <sheet name="5 AV e AH" sheetId="6" state="visible" r:id="rId8"/>
    <sheet name="6 VPL e TIR" sheetId="7" state="visible" r:id="rId9"/>
    <sheet name="7 PGTO" sheetId="8" state="visible" r:id="rId10"/>
    <sheet name="8 Tabela dinâmica" sheetId="9" state="visible" r:id="rId11"/>
    <sheet name="9 Cascata" sheetId="10" state="visible" r:id="rId12"/>
    <sheet name="10 Formatação" sheetId="11" state="visible" r:id="rId13"/>
    <sheet name="Gabarito" sheetId="12" state="hidden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<sst xmlns="http://schemas.openxmlformats.org/spreadsheetml/2006/main" count="629" uniqueCount="415">
  <si>
    <t xml:space="preserve">Excel para finanças · 10 exercícios com correção automática</t>
  </si>
  <si>
    <t xml:space="preserve">Do SOMASES à tabela dinâmica, com dados de finanças corporativas da Empresa Exemplo Ltda.</t>
  </si>
  <si>
    <t xml:space="preserve">Como funciona</t>
  </si>
  <si>
    <t xml:space="preserve">Cada aba é um exercício, do mais simples ao mais avançado. O enunciado fica no topo, os dados à esquerda e as respostas em azul.</t>
  </si>
  <si>
    <t xml:space="preserve">Passo 1</t>
  </si>
  <si>
    <t xml:space="preserve">Leia o enunciado. Ele traz o nome da função em português e em inglês (o Excel traduz sozinho conforme o idioma instalado).</t>
  </si>
  <si>
    <t xml:space="preserve">Passo 2</t>
  </si>
  <si>
    <t xml:space="preserve">Digite a sua fórmula nas células azuis. Prefira fórmula a número digitado: é a fórmula que você vai reaproveitar no trabalho.</t>
  </si>
  <si>
    <t xml:space="preserve">Passo 3</t>
  </si>
  <si>
    <t xml:space="preserve">Olhe a coluna Confere: OK em verde quando acertou, "revise" em vermelho quando não bateu. Vazia enquanto não houver resposta.</t>
  </si>
  <si>
    <t xml:space="preserve">Passo 4</t>
  </si>
  <si>
    <t xml:space="preserve">Travou? Leia a dica no fim da aba. Ainda travado: o gabarito está numa aba oculta (botão direito em qualquer aba &gt; Reexibir &gt; Gabarito).</t>
  </si>
  <si>
    <t xml:space="preserve">Passo 5</t>
  </si>
  <si>
    <t xml:space="preserve">Acompanhe o placar abaixo. Depois troque os dados pelos da sua empresa: o gabarito recalcula junto.</t>
  </si>
  <si>
    <t xml:space="preserve">Legenda</t>
  </si>
  <si>
    <t xml:space="preserve">Texto azul em fundo claro: sua resposta.  ·  Texto preto: dados e fórmulas prontas.  ·  Confere: OK ou revise.</t>
  </si>
  <si>
    <t xml:space="preserve">Separador</t>
  </si>
  <si>
    <t xml:space="preserve">No Excel em português o separador de argumentos é ponto e vírgula (;) e o decimal é vírgula. Em inglês, vírgula (,) e ponto.</t>
  </si>
  <si>
    <t xml:space="preserve">Dúvidas e sugestões</t>
  </si>
  <si>
    <t xml:space="preserve">Instagram @alyssonguimaraes · LeverPro, plataforma de FP&amp;A e gestão financeira corporativa.</t>
  </si>
  <si>
    <t xml:space="preserve">Placar</t>
  </si>
  <si>
    <t xml:space="preserve">Aba</t>
  </si>
  <si>
    <t xml:space="preserve">Exercício</t>
  </si>
  <si>
    <t xml:space="preserve">Acertos</t>
  </si>
  <si>
    <t xml:space="preserve">Itens</t>
  </si>
  <si>
    <t xml:space="preserve">1 SOMASES</t>
  </si>
  <si>
    <t xml:space="preserve">Somar com critérios (SOMASES)</t>
  </si>
  <si>
    <t xml:space="preserve">2 PROCV</t>
  </si>
  <si>
    <t xml:space="preserve">Buscar no de-para (PROCV)</t>
  </si>
  <si>
    <t xml:space="preserve">3 ÍNDICE+CORRESP</t>
  </si>
  <si>
    <t xml:space="preserve">Cruzar linha e coluna (ÍNDICE+CORRESP)</t>
  </si>
  <si>
    <t xml:space="preserve">4 SE e SEERRO</t>
  </si>
  <si>
    <t xml:space="preserve">Variação e status (SE e SEERRO)</t>
  </si>
  <si>
    <t xml:space="preserve">5 AV e AH</t>
  </si>
  <si>
    <t xml:space="preserve">Análise vertical e horizontal</t>
  </si>
  <si>
    <t xml:space="preserve">6 VPL e TIR</t>
  </si>
  <si>
    <t xml:space="preserve">Decisão de investimento (VPL e TIR)</t>
  </si>
  <si>
    <t xml:space="preserve">7 PGTO</t>
  </si>
  <si>
    <t xml:space="preserve">Financiamento (PGTO)</t>
  </si>
  <si>
    <t xml:space="preserve">8 Tabela dinâmica</t>
  </si>
  <si>
    <t xml:space="preserve">Resumo com tabela dinâmica</t>
  </si>
  <si>
    <t xml:space="preserve">9 Cascata</t>
  </si>
  <si>
    <t xml:space="preserve">Subtotais do gráfico de cascata</t>
  </si>
  <si>
    <t xml:space="preserve">10 Formatação</t>
  </si>
  <si>
    <t xml:space="preserve">Formatação condicional</t>
  </si>
  <si>
    <t xml:space="preserve">Total</t>
  </si>
  <si>
    <t xml:space="preserve">Modelo LeverPro · @alyssonguimaraes</t>
  </si>
  <si>
    <t xml:space="preserve">Exercício 1 · Somar com critérios por centro de custo</t>
  </si>
  <si>
    <t xml:space="preserve">SOMASES  (em inglês: SUMIFS)</t>
  </si>
  <si>
    <t xml:space="preserve">Situação: a controladoria precisa do total de despesas por centro de custo e por mês para a reunião de resultados.</t>
  </si>
  <si>
    <t xml:space="preserve">Use SOMASES(intervalo_soma; intervalo_critério1; critério1; intervalo_critério2; critério2...). Primeiro o que somar, depois os pares de critério.</t>
  </si>
  <si>
    <t xml:space="preserve">Responda nas células azuis com uma fórmula (não digite o número). A coluna Confere mostra OK quando estiver certo.</t>
  </si>
  <si>
    <t xml:space="preserve">Exemplo de critério em texto: "Comercial" entre aspas, ou aponte para uma célula que tenha o texto.</t>
  </si>
  <si>
    <t xml:space="preserve">Mês</t>
  </si>
  <si>
    <t xml:space="preserve">Centro de custo</t>
  </si>
  <si>
    <t xml:space="preserve">Conta</t>
  </si>
  <si>
    <t xml:space="preserve">Valor (R$)</t>
  </si>
  <si>
    <t xml:space="preserve">Pergunta</t>
  </si>
  <si>
    <t xml:space="preserve">Sua resposta</t>
  </si>
  <si>
    <t xml:space="preserve">Confere</t>
  </si>
  <si>
    <t xml:space="preserve">Outubro</t>
  </si>
  <si>
    <t xml:space="preserve">Comercial</t>
  </si>
  <si>
    <t xml:space="preserve">Comissões</t>
  </si>
  <si>
    <t xml:space="preserve">a) Total do Comercial em outubro</t>
  </si>
  <si>
    <t xml:space="preserve">Viagens</t>
  </si>
  <si>
    <t xml:space="preserve">b) Total da Produção em novembro</t>
  </si>
  <si>
    <t xml:space="preserve">Produção</t>
  </si>
  <si>
    <t xml:space="preserve">Matéria-prima</t>
  </si>
  <si>
    <t xml:space="preserve">c) Total do Administrativo nos dois meses</t>
  </si>
  <si>
    <t xml:space="preserve">Energia</t>
  </si>
  <si>
    <t xml:space="preserve">d) Comissões do Comercial em novembro (3 critérios)</t>
  </si>
  <si>
    <t xml:space="preserve">Administrativo</t>
  </si>
  <si>
    <t xml:space="preserve">Aluguel</t>
  </si>
  <si>
    <t xml:space="preserve">Sistemas</t>
  </si>
  <si>
    <t xml:space="preserve">Novembro</t>
  </si>
  <si>
    <t xml:space="preserve">Dica: trave os intervalos com $ (F4) se for arrastar a fórmula. Com 1 critério só, SOMASES também funciona.</t>
  </si>
  <si>
    <t xml:space="preserve">Exercício 2 · Buscar a linha gerencial no de-para</t>
  </si>
  <si>
    <t xml:space="preserve">PROCV  (em inglês: VLOOKUP)  ·  alternativa: PROCX (XLOOKUP)</t>
  </si>
  <si>
    <t xml:space="preserve">Situação: o sistema contábil exporta a conta contábil, mas a DRE gerencial precisa da linha gerencial. O de-para ao lado faz essa ponte.</t>
  </si>
  <si>
    <t xml:space="preserve">Use PROCV(valor_procurado; tabela; nº_da_coluna; FALSO). O FALSO (ou 0) obriga a correspondência exata: sem ele o Excel devolve a conta errada.</t>
  </si>
  <si>
    <t xml:space="preserve">Para cada conta contábil da coluna F, traga a linha gerencial na coluna G. Quem tem Excel 365 pode usar PROCX(F10; A10:A17; C10:C17).</t>
  </si>
  <si>
    <t xml:space="preserve">Responda com fórmula, apontando para a célula da coluna F, e arraste para baixo.</t>
  </si>
  <si>
    <t xml:space="preserve">Conta contábil</t>
  </si>
  <si>
    <t xml:space="preserve">Descrição</t>
  </si>
  <si>
    <t xml:space="preserve">Linha gerencial</t>
  </si>
  <si>
    <t xml:space="preserve">Linha gerencial (sua resposta)</t>
  </si>
  <si>
    <t xml:space="preserve">3.1.01</t>
  </si>
  <si>
    <t xml:space="preserve">Venda de produtos</t>
  </si>
  <si>
    <t xml:space="preserve">Receita bruta</t>
  </si>
  <si>
    <t xml:space="preserve">4.2.02</t>
  </si>
  <si>
    <t xml:space="preserve">3.2.01</t>
  </si>
  <si>
    <t xml:space="preserve">ICMS sobre vendas</t>
  </si>
  <si>
    <t xml:space="preserve">Deduções</t>
  </si>
  <si>
    <t xml:space="preserve">4.1.01</t>
  </si>
  <si>
    <t xml:space="preserve">Matéria-prima consumida</t>
  </si>
  <si>
    <t xml:space="preserve">CMV</t>
  </si>
  <si>
    <t xml:space="preserve">4.1.02</t>
  </si>
  <si>
    <t xml:space="preserve">Mão de obra da produção</t>
  </si>
  <si>
    <t xml:space="preserve">4.4.01</t>
  </si>
  <si>
    <t xml:space="preserve">4.2.01</t>
  </si>
  <si>
    <t xml:space="preserve">Comissões de vendas</t>
  </si>
  <si>
    <t xml:space="preserve">Despesas comerciais</t>
  </si>
  <si>
    <t xml:space="preserve">Fretes sobre vendas</t>
  </si>
  <si>
    <t xml:space="preserve">4.3.01</t>
  </si>
  <si>
    <t xml:space="preserve">Aluguel do escritório</t>
  </si>
  <si>
    <t xml:space="preserve">Despesas administrativas</t>
  </si>
  <si>
    <t xml:space="preserve">Juros de empréstimos</t>
  </si>
  <si>
    <t xml:space="preserve">Resultado financeiro</t>
  </si>
  <si>
    <t xml:space="preserve">Dica: a coluna de busca precisa ser a primeira da tabela no PROCV. Trave a tabela com $A$10:$C$17 antes de arrastar.</t>
  </si>
  <si>
    <t xml:space="preserve">Exercício 3 · Cruzar linha e coluna numa tabela de preços</t>
  </si>
  <si>
    <t xml:space="preserve">ÍNDICE + CORRESP  (em inglês: INDEX + MATCH)</t>
  </si>
  <si>
    <t xml:space="preserve">Situação: a tabela de preços tem produtos nas linhas e regiões nas colunas. Você precisa achar o preço pelo cruzamento.</t>
  </si>
  <si>
    <t xml:space="preserve">ÍNDICE(tabela; nº_linha; nº_coluna) devolve o valor da posição. CORRESP(valor; lista; 0) diz em que posição o valor está. Juntas, buscam em qualquer direção.</t>
  </si>
  <si>
    <t xml:space="preserve">Itens a, b e c: preço do produto na região. Item d: o código do produto, que está à ESQUERDA do nome (o PROCV não faz isso; ÍNDICE+CORRESP faz).</t>
  </si>
  <si>
    <t xml:space="preserve">Fórmula modelo: =ÍNDICE($C$10:$F$15; CORRESP(H10; $B$10:$B$15; 0); CORRESP(I10; $C$9:$F$9; 0)).</t>
  </si>
  <si>
    <t xml:space="preserve">Código</t>
  </si>
  <si>
    <t xml:space="preserve">Produto</t>
  </si>
  <si>
    <t xml:space="preserve">Sudeste</t>
  </si>
  <si>
    <t xml:space="preserve">Sul</t>
  </si>
  <si>
    <t xml:space="preserve">Nordeste</t>
  </si>
  <si>
    <t xml:space="preserve">Centro-Oeste</t>
  </si>
  <si>
    <t xml:space="preserve">Região</t>
  </si>
  <si>
    <t xml:space="preserve">P-101</t>
  </si>
  <si>
    <t xml:space="preserve">Cadeira operacional</t>
  </si>
  <si>
    <t xml:space="preserve">Mesa em L</t>
  </si>
  <si>
    <t xml:space="preserve">P-102</t>
  </si>
  <si>
    <t xml:space="preserve">Cadeira de diretoria</t>
  </si>
  <si>
    <t xml:space="preserve">P-201</t>
  </si>
  <si>
    <t xml:space="preserve">Mesa reta 1,40 m</t>
  </si>
  <si>
    <t xml:space="preserve">Armário alto</t>
  </si>
  <si>
    <t xml:space="preserve">P-202</t>
  </si>
  <si>
    <t xml:space="preserve">Gaveteiro volante</t>
  </si>
  <si>
    <t xml:space="preserve">P-301</t>
  </si>
  <si>
    <t xml:space="preserve">P-302</t>
  </si>
  <si>
    <t xml:space="preserve">Dica: no item d, o ÍNDICE olha só para a coluna A e o CORRESP procura o nome na coluna B.</t>
  </si>
  <si>
    <t xml:space="preserve">Exercício 4 · Variação contra o orçamento sem erro na tela</t>
  </si>
  <si>
    <t xml:space="preserve">SE e SEERRO  (em inglês: IF e IFERROR)</t>
  </si>
  <si>
    <t xml:space="preserve">Situação: o relatório de orçado x realizado mostra erro de divisão por zero quando a linha não tinha orçamento, e ninguém sabe o que estourou.</t>
  </si>
  <si>
    <t xml:space="preserve">Coluna E: variação % = Realizado / Orçado − 1. Use SEERRO(conta; "sem orçado") para trocar o erro por texto.</t>
  </si>
  <si>
    <t xml:space="preserve">Coluna G: status com SE aninhado: "Estourou" se Realizado &gt; Orçado × 1,05; "Abaixo" se Realizado &lt; Orçado × 0,95; senão "No alvo".</t>
  </si>
  <si>
    <t xml:space="preserve">Escreva a fórmula na primeira linha e arraste. Cada célula tem o seu Confere ao lado.</t>
  </si>
  <si>
    <t xml:space="preserve">Linha</t>
  </si>
  <si>
    <t xml:space="preserve">Orçado (R$)</t>
  </si>
  <si>
    <t xml:space="preserve">Realizado (R$)</t>
  </si>
  <si>
    <t xml:space="preserve">Variação % (sua resposta)</t>
  </si>
  <si>
    <t xml:space="preserve">Status (sua resposta)</t>
  </si>
  <si>
    <t xml:space="preserve">Receita de vendas</t>
  </si>
  <si>
    <t xml:space="preserve">Folha da produção</t>
  </si>
  <si>
    <t xml:space="preserve">Marketing</t>
  </si>
  <si>
    <t xml:space="preserve">Sistemas e tecnologia</t>
  </si>
  <si>
    <t xml:space="preserve">Consultoria nova</t>
  </si>
  <si>
    <t xml:space="preserve">Dica: no SE aninhado, o segundo SE entra no lugar do "senão" do primeiro: =SE(teste1; "Estourou"; SE(teste2; "Abaixo"; "No alvo")).</t>
  </si>
  <si>
    <t xml:space="preserve">Exercício 5 · Análise vertical e horizontal da DRE</t>
  </si>
  <si>
    <t xml:space="preserve">Referência absoluta ($) e divisão  ·  sem função especial</t>
  </si>
  <si>
    <t xml:space="preserve">Análise vertical (AV): cada linha dividida pela receita líquida do mesmo ano. Mostra o peso de cada linha. Trave a receita com $ (ex.: C$10).</t>
  </si>
  <si>
    <t xml:space="preserve">Análise horizontal (AH): quanto cada linha variou de um ano para o outro = 2025 / 2024 − 1.</t>
  </si>
  <si>
    <t xml:space="preserve">Preencha AV de 2025 na coluna E e AH 2025 x 2024 na coluna G, em porcentagem. Os subtotais da DRE já são fórmulas.</t>
  </si>
  <si>
    <t xml:space="preserve">Use SEERRO se quiser proteger a divisão, mas aqui nenhuma linha tem zero.</t>
  </si>
  <si>
    <t xml:space="preserve">Linha da DRE</t>
  </si>
  <si>
    <t xml:space="preserve">2024 (R$)</t>
  </si>
  <si>
    <t xml:space="preserve">2025 (R$)</t>
  </si>
  <si>
    <t xml:space="preserve">AV 2025 (sua resposta)</t>
  </si>
  <si>
    <t xml:space="preserve">AH 2025 x 2024 (sua resposta)</t>
  </si>
  <si>
    <t xml:space="preserve">Receita líquida</t>
  </si>
  <si>
    <t xml:space="preserve">(−) CMV</t>
  </si>
  <si>
    <t xml:space="preserve">(=) Lucro bruto</t>
  </si>
  <si>
    <t xml:space="preserve">(−) Despesas operacionais</t>
  </si>
  <si>
    <t xml:space="preserve">(−) Depreciação</t>
  </si>
  <si>
    <t xml:space="preserve">(−) Resultado financeiro</t>
  </si>
  <si>
    <t xml:space="preserve">(=) Lucro antes do IR</t>
  </si>
  <si>
    <t xml:space="preserve">Dica: em C$10 o $ trava a linha 10: ao arrastar para baixo, o denominador continua sendo a receita. Linhas negativas têm AV negativa.</t>
  </si>
  <si>
    <t xml:space="preserve">Exercício 6 · Vale a pena investir na nova linha de produção?</t>
  </si>
  <si>
    <t xml:space="preserve">VPL e TIR  (em inglês: NPV e IRR)</t>
  </si>
  <si>
    <t xml:space="preserve">Situação: investimento de R$ 850 mil hoje (ano 0) e geração de caixa nos 5 anos seguintes. A taxa mínima de atratividade (TMA) está em B17.</t>
  </si>
  <si>
    <t xml:space="preserve">VPL(taxa; fluxo_ano1:fluxo_anoN) desconta os fluxos a partir do ano 1. O investimento do ano 0 fica FORA e é somado depois: =VPL(B17; B11:B15) + B10.</t>
  </si>
  <si>
    <t xml:space="preserve">TIR(fluxos do ano 0 ao 5) é a taxa que zera o VPL. Se a TIR é maior que a TMA, o projeto cria valor.</t>
  </si>
  <si>
    <t xml:space="preserve">Responda a, b e d com fórmula. No item c escreva Sim ou Não (ou use SE).</t>
  </si>
  <si>
    <t xml:space="preserve">Ano</t>
  </si>
  <si>
    <t xml:space="preserve">Fluxo de caixa (R$)</t>
  </si>
  <si>
    <t xml:space="preserve">a) VPL do projeto à TMA</t>
  </si>
  <si>
    <t xml:space="preserve">b) TIR do projeto</t>
  </si>
  <si>
    <t xml:space="preserve">c) O projeto cria valor? (Sim ou Não)</t>
  </si>
  <si>
    <t xml:space="preserve">d) VPL se a TMA subir para 18% ao ano</t>
  </si>
  <si>
    <t xml:space="preserve">TMA</t>
  </si>
  <si>
    <t xml:space="preserve">Dica: o erro mais comum é colocar o ano 0 dentro do VPL. Aí o Excel desconta o investimento um ano e o VPL fica melhor do que é.</t>
  </si>
  <si>
    <t xml:space="preserve">Exercício 7 · Parcela, total pago e juros de um financiamento</t>
  </si>
  <si>
    <t xml:space="preserve">PGTO  (em inglês: PMT)</t>
  </si>
  <si>
    <t xml:space="preserve">Situação: a empresa vai financiar R$ 300 mil de máquinas em 36 parcelas mensais iguais (tabela Price).</t>
  </si>
  <si>
    <t xml:space="preserve">PGTO(taxa; nº_períodos; valor_presente) devolve a parcela. Taxa e prazo precisam estar na MESMA unidade (mês com mês).</t>
  </si>
  <si>
    <t xml:space="preserve">O Excel mostra a parcela negativa (saída de caixa). Use −B10 no valor presente para ver positiva; a coluna Confere aceita os dois sinais.</t>
  </si>
  <si>
    <t xml:space="preserve">No item d, converta a taxa anual em mensal com (1 + taxa anual) ^ (1/12) − 1 antes de usar no PGTO.</t>
  </si>
  <si>
    <t xml:space="preserve">Premissa</t>
  </si>
  <si>
    <t xml:space="preserve">Valor</t>
  </si>
  <si>
    <t xml:space="preserve">Valor financiado (R$)</t>
  </si>
  <si>
    <t xml:space="preserve">a) Parcela mensal</t>
  </si>
  <si>
    <t xml:space="preserve">Taxa de juros ao mês</t>
  </si>
  <si>
    <t xml:space="preserve">b) Total pago nas 36 parcelas</t>
  </si>
  <si>
    <t xml:space="preserve">Prazo (meses)</t>
  </si>
  <si>
    <t xml:space="preserve">c) Total de juros pagos</t>
  </si>
  <si>
    <t xml:space="preserve">Taxa ao ano (item d)</t>
  </si>
  <si>
    <t xml:space="preserve">d) Parcela com 18% ao ano convertidos para taxa mensal</t>
  </si>
  <si>
    <t xml:space="preserve">Dica: 18% ao ano não é 1,5% ao mês: juros compostos dão cerca de 1,39% ao mês. Dividir por 12 superestima a parcela.</t>
  </si>
  <si>
    <t xml:space="preserve">Exercício 8 · Resumir vendas com tabela dinâmica</t>
  </si>
  <si>
    <t xml:space="preserve">Tabela dinâmica  (em inglês: PivotTable)</t>
  </si>
  <si>
    <t xml:space="preserve">Passo 1: clique em qualquer célula da base (A até E) e vá em Inserir &gt; Tabela Dinâmica &gt; Nova planilha &gt; OK.</t>
  </si>
  <si>
    <t xml:space="preserve">Passo 2: arraste Região para Linhas e Valor para Valores (o Excel mostra "Soma de Valor"). Pronto: total por região.</t>
  </si>
  <si>
    <t xml:space="preserve">Passo 3: arraste Vendedor para Linhas, embaixo de Região, para abrir o detalhe. Depois tire Região e deixe só Vendedor para achar o campeão.</t>
  </si>
  <si>
    <t xml:space="preserve">Passo 4: clique com o botão direito num valor &gt; Formato do Número &gt; Moeda. Se mudar a base, clique em Analisar &gt; Atualizar.</t>
  </si>
  <si>
    <t xml:space="preserve">Leia os números na sua tabela dinâmica e digite nas células azuis (aqui pode digitar o número; o objetivo é montar a dinâmica).</t>
  </si>
  <si>
    <t xml:space="preserve">Data</t>
  </si>
  <si>
    <t xml:space="preserve">Vendedor</t>
  </si>
  <si>
    <t xml:space="preserve">Bruna</t>
  </si>
  <si>
    <t xml:space="preserve">a) Total do Sudeste</t>
  </si>
  <si>
    <t xml:space="preserve">Diego</t>
  </si>
  <si>
    <t xml:space="preserve">b) Total do Sul</t>
  </si>
  <si>
    <t xml:space="preserve">Lívia</t>
  </si>
  <si>
    <t xml:space="preserve">c) Total do Nordeste</t>
  </si>
  <si>
    <t xml:space="preserve">Caio</t>
  </si>
  <si>
    <t xml:space="preserve">d) Total geral (linha Total Geral)</t>
  </si>
  <si>
    <t xml:space="preserve">Rafael</t>
  </si>
  <si>
    <t xml:space="preserve">e) Vendedor com o maior total</t>
  </si>
  <si>
    <t xml:space="preserve">Dica: a base já está no formato certo: uma linha por venda, um cabeçalho por coluna, sem linhas em branco nem totais no meio.</t>
  </si>
  <si>
    <t xml:space="preserve">Exercício 9 · Da receita ao lucro num gráfico de cascata</t>
  </si>
  <si>
    <t xml:space="preserve">Gráfico de cascata  (em inglês: Waterfall)  ·  Excel 2016 ou mais novo</t>
  </si>
  <si>
    <t xml:space="preserve">Situação: a diretoria quer ver em um gráfico para onde vai cada real da receita. Primeiro calcule os subtotais (células azuis), depois monte o gráfico.</t>
  </si>
  <si>
    <t xml:space="preserve">Passo 1: monte ao lado uma tabela na ordem Receita, CMV, Lucro bruto, Despesas comerciais, Despesas administrativas, Depreciação, Resultado operacional, Resultado financeiro, IR e CSLL, Lucro líquido.</t>
  </si>
  <si>
    <t xml:space="preserve">Passo 2: selecione a tabela e vá em Inserir &gt; Gráficos &gt; Cascata. Passo 3: clique duas vezes (devagar) na barra de cada subtotal e marque "Definir como total".</t>
  </si>
  <si>
    <t xml:space="preserve">Passo 4: apague a legenda, coloque rótulos de dados e um título que diga a conclusão (ex.: "Sobram 10 centavos de cada real vendido").</t>
  </si>
  <si>
    <t xml:space="preserve">Etapa</t>
  </si>
  <si>
    <t xml:space="preserve">a) Lucro bruto</t>
  </si>
  <si>
    <t xml:space="preserve">b) Resultado operacional (EBIT)</t>
  </si>
  <si>
    <t xml:space="preserve">(−) Despesas comerciais</t>
  </si>
  <si>
    <t xml:space="preserve">c) Lucro antes do IR e CSLL</t>
  </si>
  <si>
    <t xml:space="preserve">(−) Despesas administrativas</t>
  </si>
  <si>
    <t xml:space="preserve">d) Lucro líquido</t>
  </si>
  <si>
    <t xml:space="preserve">e) Margem líquida (lucro líquido / receita)</t>
  </si>
  <si>
    <t xml:space="preserve">(−) IR e CSLL</t>
  </si>
  <si>
    <t xml:space="preserve">Dica: sem "Definir como total", o Excel trata o subtotal como mais uma variação e o gráfico sobe em dobro.</t>
  </si>
  <si>
    <t xml:space="preserve">Exercício 10 · Destacar desvios do orçamento com formatação condicional</t>
  </si>
  <si>
    <t xml:space="preserve">Formatação condicional + CONT.SE  (em inglês: Conditional Formatting + COUNTIF)</t>
  </si>
  <si>
    <t xml:space="preserve">Passo 1: na coluna D calcule o desvio % de cada conta = Realizado / Orçado − 1.</t>
  </si>
  <si>
    <t xml:space="preserve">Passo 2: selecione D10:D19 &gt; Página Inicial &gt; Formatação Condicional &gt; Realçar Regras das Células &gt; É Maior do que... &gt; digite 10% &gt; Preenchimento vermelho.</t>
  </si>
  <si>
    <t xml:space="preserve">Passo 3 (bônus): para pintar a linha inteira, selecione A10:D19 &gt; Nova Regra &gt; Usar uma fórmula &gt; =$D10&gt;10% e escolha a cor. O $ trava a coluna D.</t>
  </si>
  <si>
    <t xml:space="preserve">Passo 4: conte quantas contas ficaram vermelhas com CONT.SE(D10:D19; "&gt;0,1") e responda em H10 e H11.</t>
  </si>
  <si>
    <t xml:space="preserve">Desvio % (sua resposta)</t>
  </si>
  <si>
    <t xml:space="preserve">a) Quantas contas passaram de 10% acima do orçado?</t>
  </si>
  <si>
    <t xml:space="preserve">Embalagens</t>
  </si>
  <si>
    <t xml:space="preserve">b) Quantas ficaram abaixo do orçado?</t>
  </si>
  <si>
    <t xml:space="preserve">Energia da fábrica</t>
  </si>
  <si>
    <t xml:space="preserve">Manutenção</t>
  </si>
  <si>
    <t xml:space="preserve">Dica: a regra olha o valor da célula, então ela funciona mesmo com a fórmula de desvio. Se a regra não pintar nada, confira se digitou 10% e não 10.</t>
  </si>
  <si>
    <t xml:space="preserve">Gabarito · respostas esperadas</t>
  </si>
  <si>
    <t xml:space="preserve">Calculado por fórmula a partir dos dados de cada exercício: se você trocar os dados, o gabarito acompanha. Tente antes de olhar.</t>
  </si>
  <si>
    <t xml:space="preserve">Item</t>
  </si>
  <si>
    <t xml:space="preserve">Resposta esperada</t>
  </si>
  <si>
    <t xml:space="preserve">Fórmula sugerida (Excel em português)</t>
  </si>
  <si>
    <t xml:space="preserve">Fórmula (Excel em inglês)</t>
  </si>
  <si>
    <t xml:space="preserve">Apoio ex. 8: vendedor</t>
  </si>
  <si>
    <t xml:space="preserve">=SOMASES(D10:D21;B10:B21;"Comercial";A10:A21;"Outubro")</t>
  </si>
  <si>
    <t xml:space="preserve">=SUMIFS(D10:D21,B10:B21,"Comercial",A10:A21,"Outubro")</t>
  </si>
  <si>
    <t xml:space="preserve">=SOMASES(D10:D21;B10:B21;"Produção";A10:A21;"Novembro")</t>
  </si>
  <si>
    <t xml:space="preserve">=SUMIFS(D10:D21,B10:B21,"Produção",A10:A21,"Novembro")</t>
  </si>
  <si>
    <t xml:space="preserve">=SOMASES(D10:D21;B10:B21;"Administrativo")</t>
  </si>
  <si>
    <t xml:space="preserve">=SUMIFS(D10:D21,B10:B21,"Administrativo")</t>
  </si>
  <si>
    <t xml:space="preserve">=SOMASES(D10:D21;B10:B21;"Comercial";C10:C21;"Comissões";A10:A21;"Novembro")</t>
  </si>
  <si>
    <t xml:space="preserve">=SUMIFS(D10:D21,B10:B21,"Comercial",C10:C21,"Comissões",A10:A21,"Novembro")</t>
  </si>
  <si>
    <t xml:space="preserve">Conta 4.2.02</t>
  </si>
  <si>
    <t xml:space="preserve">=PROCV(F10;$A$10:$C$17;3;FALSO)</t>
  </si>
  <si>
    <t xml:space="preserve">=VLOOKUP(F10,$A$10:$C$17,3,FALSE)</t>
  </si>
  <si>
    <t xml:space="preserve">Conta 3.1.01</t>
  </si>
  <si>
    <t xml:space="preserve">=PROCV(F11;$A$10:$C$17;3;FALSO)</t>
  </si>
  <si>
    <t xml:space="preserve">=VLOOKUP(F11,$A$10:$C$17,3,FALSE)</t>
  </si>
  <si>
    <t xml:space="preserve">Conta 4.1.02</t>
  </si>
  <si>
    <t xml:space="preserve">=PROCV(F12;$A$10:$C$17;3;FALSO)</t>
  </si>
  <si>
    <t xml:space="preserve">=VLOOKUP(F12,$A$10:$C$17,3,FALSE)</t>
  </si>
  <si>
    <t xml:space="preserve">Conta 4.4.01</t>
  </si>
  <si>
    <t xml:space="preserve">=PROCV(F13;$A$10:$C$17;3;FALSO)</t>
  </si>
  <si>
    <t xml:space="preserve">=VLOOKUP(F13,$A$10:$C$17,3,FALSE)</t>
  </si>
  <si>
    <t xml:space="preserve">Conta 3.2.01</t>
  </si>
  <si>
    <t xml:space="preserve">=PROCV(F14;$A$10:$C$17;3;FALSO)</t>
  </si>
  <si>
    <t xml:space="preserve">=VLOOKUP(F14,$A$10:$C$17,3,FALSE)</t>
  </si>
  <si>
    <t xml:space="preserve">Mesa em L · Nordeste</t>
  </si>
  <si>
    <t xml:space="preserve">=ÍNDICE($C$10:$F$15;CORRESP(H10;$B$10:$B$15;0);CORRESP(I10;$C$9:$F$9;0))</t>
  </si>
  <si>
    <t xml:space="preserve">=INDEX($C$10:$F$15,MATCH(H10,$B$10:$B$15,0),MATCH(I10,$C$9:$F$9,0))</t>
  </si>
  <si>
    <t xml:space="preserve">Cadeira operacional · Sul</t>
  </si>
  <si>
    <t xml:space="preserve">=ÍNDICE($C$10:$F$15;CORRESP(H11;$B$10:$B$15;0);CORRESP(I11;$C$9:$F$9;0))</t>
  </si>
  <si>
    <t xml:space="preserve">=INDEX($C$10:$F$15,MATCH(H11,$B$10:$B$15,0),MATCH(I11,$C$9:$F$9,0))</t>
  </si>
  <si>
    <t xml:space="preserve">Armário alto · Centro-Oeste</t>
  </si>
  <si>
    <t xml:space="preserve">=ÍNDICE($C$10:$F$15;CORRESP(H12;$B$10:$B$15;0);CORRESP(I12;$C$9:$F$9;0))</t>
  </si>
  <si>
    <t xml:space="preserve">=INDEX($C$10:$F$15,MATCH(H12,$B$10:$B$15,0),MATCH(I12,$C$9:$F$9,0))</t>
  </si>
  <si>
    <t xml:space="preserve">Gaveteiro volante · Código</t>
  </si>
  <si>
    <t xml:space="preserve">=ÍNDICE($A$10:$A$15;CORRESP(H13;$B$10:$B$15;0))</t>
  </si>
  <si>
    <t xml:space="preserve">=INDEX($A$10:$A$15,MATCH(H13,$B$10:$B$15,0))</t>
  </si>
  <si>
    <t xml:space="preserve">Receita de vendas · variação</t>
  </si>
  <si>
    <t xml:space="preserve">=SEERRO(C10/B10-1;"sem orçado")</t>
  </si>
  <si>
    <t xml:space="preserve">=IFERROR(C10/B10-1,"sem orçado")</t>
  </si>
  <si>
    <t xml:space="preserve">Receita de vendas · status</t>
  </si>
  <si>
    <t xml:space="preserve">=SE(C10&gt;B10*1,05;"Estourou";SE(C10&lt;B10*0,95;"Abaixo";"No alvo"))</t>
  </si>
  <si>
    <t xml:space="preserve">=IF(C10&gt;B10*1.05,"Estourou",IF(C10&lt;B10*0.95,"Abaixo","No alvo"))</t>
  </si>
  <si>
    <t xml:space="preserve">Matéria-prima · variação</t>
  </si>
  <si>
    <t xml:space="preserve">=SEERRO(C11/B11-1;"sem orçado")</t>
  </si>
  <si>
    <t xml:space="preserve">=IFERROR(C11/B11-1,"sem orçado")</t>
  </si>
  <si>
    <t xml:space="preserve">Matéria-prima · status</t>
  </si>
  <si>
    <t xml:space="preserve">=SE(C11&gt;B11*1,05;"Estourou";SE(C11&lt;B11*0,95;"Abaixo";"No alvo"))</t>
  </si>
  <si>
    <t xml:space="preserve">=IF(C11&gt;B11*1.05,"Estourou",IF(C11&lt;B11*0.95,"Abaixo","No alvo"))</t>
  </si>
  <si>
    <t xml:space="preserve">Folha da produção · variação</t>
  </si>
  <si>
    <t xml:space="preserve">=SEERRO(C12/B12-1;"sem orçado")</t>
  </si>
  <si>
    <t xml:space="preserve">=IFERROR(C12/B12-1,"sem orçado")</t>
  </si>
  <si>
    <t xml:space="preserve">Folha da produção · status</t>
  </si>
  <si>
    <t xml:space="preserve">=SE(C12&gt;B12*1,05;"Estourou";SE(C12&lt;B12*0,95;"Abaixo";"No alvo"))</t>
  </si>
  <si>
    <t xml:space="preserve">=IF(C12&gt;B12*1.05,"Estourou",IF(C12&lt;B12*0.95,"Abaixo","No alvo"))</t>
  </si>
  <si>
    <t xml:space="preserve">Fretes sobre vendas · variação</t>
  </si>
  <si>
    <t xml:space="preserve">=SEERRO(C13/B13-1;"sem orçado")</t>
  </si>
  <si>
    <t xml:space="preserve">=IFERROR(C13/B13-1,"sem orçado")</t>
  </si>
  <si>
    <t xml:space="preserve">Fretes sobre vendas · status</t>
  </si>
  <si>
    <t xml:space="preserve">=SE(C13&gt;B13*1,05;"Estourou";SE(C13&lt;B13*0,95;"Abaixo";"No alvo"))</t>
  </si>
  <si>
    <t xml:space="preserve">=IF(C13&gt;B13*1.05,"Estourou",IF(C13&lt;B13*0.95,"Abaixo","No alvo"))</t>
  </si>
  <si>
    <t xml:space="preserve">Marketing · variação</t>
  </si>
  <si>
    <t xml:space="preserve">=SEERRO(C14/B14-1;"sem orçado")</t>
  </si>
  <si>
    <t xml:space="preserve">=IFERROR(C14/B14-1,"sem orçado")</t>
  </si>
  <si>
    <t xml:space="preserve">Marketing · status</t>
  </si>
  <si>
    <t xml:space="preserve">=SE(C14&gt;B14*1,05;"Estourou";SE(C14&lt;B14*0,95;"Abaixo";"No alvo"))</t>
  </si>
  <si>
    <t xml:space="preserve">=IF(C14&gt;B14*1.05,"Estourou",IF(C14&lt;B14*0.95,"Abaixo","No alvo"))</t>
  </si>
  <si>
    <t xml:space="preserve">Sistemas e tecnologia · variação</t>
  </si>
  <si>
    <t xml:space="preserve">=SEERRO(C15/B15-1;"sem orçado")</t>
  </si>
  <si>
    <t xml:space="preserve">=IFERROR(C15/B15-1,"sem orçado")</t>
  </si>
  <si>
    <t xml:space="preserve">Sistemas e tecnologia · status</t>
  </si>
  <si>
    <t xml:space="preserve">=SE(C15&gt;B15*1,05;"Estourou";SE(C15&lt;B15*0,95;"Abaixo";"No alvo"))</t>
  </si>
  <si>
    <t xml:space="preserve">=IF(C15&gt;B15*1.05,"Estourou",IF(C15&lt;B15*0.95,"Abaixo","No alvo"))</t>
  </si>
  <si>
    <t xml:space="preserve">Consultoria nova · variação</t>
  </si>
  <si>
    <t xml:space="preserve">=SEERRO(C16/B16-1;"sem orçado")</t>
  </si>
  <si>
    <t xml:space="preserve">=IFERROR(C16/B16-1,"sem orçado")</t>
  </si>
  <si>
    <t xml:space="preserve">Consultoria nova · status</t>
  </si>
  <si>
    <t xml:space="preserve">=SE(C16&gt;B16*1,05;"Estourou";SE(C16&lt;B16*0,95;"Abaixo";"No alvo"))</t>
  </si>
  <si>
    <t xml:space="preserve">=IF(C16&gt;B16*1.05,"Estourou",IF(C16&lt;B16*0.95,"Abaixo","No alvo"))</t>
  </si>
  <si>
    <t xml:space="preserve">Receita líquida · AV</t>
  </si>
  <si>
    <t xml:space="preserve">=C10/C$10</t>
  </si>
  <si>
    <t xml:space="preserve">Receita líquida · AH</t>
  </si>
  <si>
    <t xml:space="preserve">=C10/B10-1</t>
  </si>
  <si>
    <t xml:space="preserve">(−) CMV · AV</t>
  </si>
  <si>
    <t xml:space="preserve">=C11/C$10</t>
  </si>
  <si>
    <t xml:space="preserve">(−) CMV · AH</t>
  </si>
  <si>
    <t xml:space="preserve">=C11/B11-1</t>
  </si>
  <si>
    <t xml:space="preserve">(=) Lucro bruto · AV</t>
  </si>
  <si>
    <t xml:space="preserve">=C12/C$10</t>
  </si>
  <si>
    <t xml:space="preserve">(=) Lucro bruto · AH</t>
  </si>
  <si>
    <t xml:space="preserve">=C12/B12-1</t>
  </si>
  <si>
    <t xml:space="preserve">(−) Despesas operacionais · AV</t>
  </si>
  <si>
    <t xml:space="preserve">=C13/C$10</t>
  </si>
  <si>
    <t xml:space="preserve">(−) Despesas operacionais · AH</t>
  </si>
  <si>
    <t xml:space="preserve">=C13/B13-1</t>
  </si>
  <si>
    <t xml:space="preserve">(−) Depreciação · AV</t>
  </si>
  <si>
    <t xml:space="preserve">=C14/C$10</t>
  </si>
  <si>
    <t xml:space="preserve">(−) Depreciação · AH</t>
  </si>
  <si>
    <t xml:space="preserve">=C14/B14-1</t>
  </si>
  <si>
    <t xml:space="preserve">(−) Resultado financeiro · AV</t>
  </si>
  <si>
    <t xml:space="preserve">=C15/C$10</t>
  </si>
  <si>
    <t xml:space="preserve">(−) Resultado financeiro · AH</t>
  </si>
  <si>
    <t xml:space="preserve">=C15/B15-1</t>
  </si>
  <si>
    <t xml:space="preserve">(=) Lucro antes do IR · AV</t>
  </si>
  <si>
    <t xml:space="preserve">=C16/C$10</t>
  </si>
  <si>
    <t xml:space="preserve">(=) Lucro antes do IR · AH</t>
  </si>
  <si>
    <t xml:space="preserve">=C16/B16-1</t>
  </si>
  <si>
    <t xml:space="preserve">=VPL(B17;B11:B15)+B10</t>
  </si>
  <si>
    <t xml:space="preserve">=NPV(B17,B11:B15)+B10</t>
  </si>
  <si>
    <t xml:space="preserve">=TIR(B10:B15)</t>
  </si>
  <si>
    <t xml:space="preserve">=IRR(B10:B15)</t>
  </si>
  <si>
    <t xml:space="preserve">=SE(VPL(B17;B11:B15)+B10&gt;0;"Sim";"Não")</t>
  </si>
  <si>
    <t xml:space="preserve">=IF(NPV(B17,B11:B15)+B10&gt;0,"Sim","Não")</t>
  </si>
  <si>
    <t xml:space="preserve">=VPL(0,18;B11:B15)+B10</t>
  </si>
  <si>
    <t xml:space="preserve">=NPV(0.18,B11:B15)+B10</t>
  </si>
  <si>
    <t xml:space="preserve">=PGTO(B11;B12;-B10)</t>
  </si>
  <si>
    <t xml:space="preserve">=PMT(B11,B12,-B10)</t>
  </si>
  <si>
    <t xml:space="preserve">=PGTO(B11;B12;-B10)*B12</t>
  </si>
  <si>
    <t xml:space="preserve">=PMT(B11,B12,-B10)*B12</t>
  </si>
  <si>
    <t xml:space="preserve">=PGTO(B11;B12;-B10)*B12-B10</t>
  </si>
  <si>
    <t xml:space="preserve">=PMT(B11,B12,-B10)*B12-B10</t>
  </si>
  <si>
    <t xml:space="preserve">=PGTO((1+B13)^(1/12)-1;B12;-B10)</t>
  </si>
  <si>
    <t xml:space="preserve">=PMT((1+B13)^(1/12)-1,B12,-B10)</t>
  </si>
  <si>
    <t xml:space="preserve">=SOMASES(E11:E30;B11:B30;"Sudeste")</t>
  </si>
  <si>
    <t xml:space="preserve">=SUMIFS(E11:E30,B11:B30,"Sudeste")</t>
  </si>
  <si>
    <t xml:space="preserve">=SOMASES(E11:E30;B11:B30;"Sul")</t>
  </si>
  <si>
    <t xml:space="preserve">=SUMIFS(E11:E30,B11:B30,"Sul")</t>
  </si>
  <si>
    <t xml:space="preserve">=SOMASES(E11:E30;B11:B30;"Nordeste")</t>
  </si>
  <si>
    <t xml:space="preserve">=SUMIFS(E11:E30,B11:B30,"Nordeste")</t>
  </si>
  <si>
    <t xml:space="preserve">=SOMA(E11:E30)</t>
  </si>
  <si>
    <t xml:space="preserve">=SUM(E11:E30)</t>
  </si>
  <si>
    <t xml:space="preserve">Leia na dinâmica com Vendedor nas linhas: o maior "Soma de Valor".</t>
  </si>
  <si>
    <t xml:space="preserve">(leitura da tabela dinâmica)</t>
  </si>
  <si>
    <t xml:space="preserve">=B10+B11</t>
  </si>
  <si>
    <t xml:space="preserve">=SOMA(B10:B14)</t>
  </si>
  <si>
    <t xml:space="preserve">=SUM(B10:B14)</t>
  </si>
  <si>
    <t xml:space="preserve">=SOMA(B10:B15)</t>
  </si>
  <si>
    <t xml:space="preserve">=SUM(B10:B15)</t>
  </si>
  <si>
    <t xml:space="preserve">=SOMA(B10:B16)</t>
  </si>
  <si>
    <t xml:space="preserve">=SUM(B10:B16)</t>
  </si>
  <si>
    <t xml:space="preserve">=SOMA(B10:B16)/B10</t>
  </si>
  <si>
    <t xml:space="preserve">=SUM(B10:B16)/B10</t>
  </si>
  <si>
    <t xml:space="preserve">Matéria-prima · desvio</t>
  </si>
  <si>
    <t xml:space="preserve">Embalagens · desvio</t>
  </si>
  <si>
    <t xml:space="preserve">Energia da fábrica · desvio</t>
  </si>
  <si>
    <t xml:space="preserve">Fretes sobre vendas · desvio</t>
  </si>
  <si>
    <t xml:space="preserve">Comissões · desvio</t>
  </si>
  <si>
    <t xml:space="preserve">Marketing · desvio</t>
  </si>
  <si>
    <t xml:space="preserve">Aluguel · desvio</t>
  </si>
  <si>
    <t xml:space="preserve">Sistemas e tecnologia · desvio</t>
  </si>
  <si>
    <t xml:space="preserve">=C17/B17-1</t>
  </si>
  <si>
    <t xml:space="preserve">Viagens · desvio</t>
  </si>
  <si>
    <t xml:space="preserve">=C18/B18-1</t>
  </si>
  <si>
    <t xml:space="preserve">Manutenção · desvio</t>
  </si>
  <si>
    <t xml:space="preserve">=C19/B19-1</t>
  </si>
  <si>
    <t xml:space="preserve">=CONT.SE(D10:D19;"&gt;0,1")</t>
  </si>
  <si>
    <t xml:space="preserve">=SUMPRODUCT(--(C10:C19/B10:B19-1&gt;0.1))</t>
  </si>
  <si>
    <t xml:space="preserve">=CONT.SE(D10:D19;"&lt;0")</t>
  </si>
  <si>
    <t xml:space="preserve">=SUMPRODUCT(--(C10:C19&lt;B10:B19))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</si>
</sst>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General"/>
    <numFmt numFmtId="166" formatCode="&quot;R$ &quot;#,##0;&quot;-R$ &quot;#,##0;\-"/>
    <numFmt numFmtId="167" formatCode="@"/>
    <numFmt numFmtId="168" formatCode="0.0%"/>
    <numFmt numFmtId="169" formatCode="0.00%"/>
    <numFmt numFmtId="170" formatCode="&quot;R$ &quot;#,##0.00;&quot;-R$ &quot;#,##0.00;\-"/>
    <numFmt numFmtId="171" formatCode="0"/>
    <numFmt numFmtId="172" formatCode="dd/mm/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1"/>
      <color rgb="FF0B1B3F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2F5BEA"/>
      <name val="Calibri"/>
      <family val="0"/>
      <charset val="1"/>
    </font>
    <font>
      <b val="true"/>
      <sz val="13"/>
      <color rgb="FF0B1B3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E6B8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4F6FB"/>
        <bgColor rgb="FFFFFFFF"/>
      </patternFill>
    </fill>
    <fill>
      <patternFill patternType="solid">
        <fgColor rgb="FF0B1B3F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6DEEF"/>
      </left>
      <right style="thin">
        <color rgb="FFD6DEEF"/>
      </right>
      <top style="thin">
        <color rgb="FFD6DEEF"/>
      </top>
      <bottom style="thin">
        <color rgb="FFD6DEEF"/>
      </bottom>
      <diagonal/>
    </border>
    <border diagonalUp="false" diagonalDown="false">
      <left style="thin">
        <color rgb="FFD6DEEF"/>
      </left>
      <right style="thin">
        <color rgb="FFD6DEEF"/>
      </right>
      <top style="medium">
        <color rgb="FF0B1B3F"/>
      </top>
      <bottom style="thin">
        <color rgb="FFD6DE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0F766E"/>
      </font>
      <fill>
        <patternFill>
          <bgColor rgb="FFD7F5EF"/>
        </patternFill>
      </fill>
    </dxf>
    <dxf>
      <font>
        <name val="Calibri"/>
        <charset val="1"/>
        <family val="0"/>
        <b val="1"/>
        <color rgb="FFB42318"/>
      </font>
      <fill>
        <patternFill>
          <bgColor rgb="FFFFD9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4F6FB"/>
      <rgbColor rgb="FFD7F5EF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CF"/>
      <rgbColor rgb="FF2F5BEA"/>
      <rgbColor rgb="FF33CCCC"/>
      <rgbColor rgb="FF99CC00"/>
      <rgbColor rgb="FFFFCC00"/>
      <rgbColor rgb="FFFF9900"/>
      <rgbColor rgb="FFFF6600"/>
      <rgbColor rgb="FF5E6B8C"/>
      <rgbColor rgb="FF969696"/>
      <rgbColor rgb="FF0B1B3F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3F"/>
    <pageSetUpPr fitToPage="false"/>
  </sheetPr>
  <dimension ref="A1:E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56"/>
    <col collapsed="false" customWidth="true" hidden="false" outlineLevel="0" max="5" min="4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B4" s="3" t="s">
        <v>2</v>
      </c>
      <c r="C4" s="4" t="s">
        <v>3</v>
      </c>
      <c r="D4" s="4"/>
      <c r="E4" s="4"/>
    </row>
    <row r="5" customFormat="false" ht="30" hidden="false" customHeight="true" outlineLevel="0" collapsed="false">
      <c r="B5" s="3" t="s">
        <v>4</v>
      </c>
      <c r="C5" s="4" t="s">
        <v>5</v>
      </c>
      <c r="D5" s="4"/>
      <c r="E5" s="4"/>
    </row>
    <row r="6" customFormat="false" ht="30" hidden="false" customHeight="true" outlineLevel="0" collapsed="false">
      <c r="B6" s="3" t="s">
        <v>6</v>
      </c>
      <c r="C6" s="4" t="s">
        <v>7</v>
      </c>
      <c r="D6" s="4"/>
      <c r="E6" s="4"/>
    </row>
    <row r="7" customFormat="false" ht="30" hidden="false" customHeight="true" outlineLevel="0" collapsed="false">
      <c r="B7" s="3" t="s">
        <v>8</v>
      </c>
      <c r="C7" s="4" t="s">
        <v>9</v>
      </c>
      <c r="D7" s="4"/>
      <c r="E7" s="4"/>
    </row>
    <row r="8" customFormat="false" ht="30" hidden="false" customHeight="true" outlineLevel="0" collapsed="false">
      <c r="B8" s="3" t="s">
        <v>10</v>
      </c>
      <c r="C8" s="4" t="s">
        <v>11</v>
      </c>
      <c r="D8" s="4"/>
      <c r="E8" s="4"/>
    </row>
    <row r="9" customFormat="false" ht="30" hidden="false" customHeight="true" outlineLevel="0" collapsed="false">
      <c r="B9" s="3" t="s">
        <v>12</v>
      </c>
      <c r="C9" s="4" t="s">
        <v>13</v>
      </c>
      <c r="D9" s="4"/>
      <c r="E9" s="4"/>
    </row>
    <row r="10" customFormat="false" ht="30" hidden="false" customHeight="true" outlineLevel="0" collapsed="false">
      <c r="B10" s="3" t="s">
        <v>14</v>
      </c>
      <c r="C10" s="5" t="s">
        <v>15</v>
      </c>
      <c r="D10" s="5"/>
      <c r="E10" s="5"/>
    </row>
    <row r="11" customFormat="false" ht="30" hidden="false" customHeight="true" outlineLevel="0" collapsed="false">
      <c r="B11" s="3" t="s">
        <v>16</v>
      </c>
      <c r="C11" s="4" t="s">
        <v>17</v>
      </c>
      <c r="D11" s="4"/>
      <c r="E11" s="4"/>
    </row>
    <row r="12" customFormat="false" ht="30" hidden="false" customHeight="true" outlineLevel="0" collapsed="false">
      <c r="B12" s="3" t="s">
        <v>18</v>
      </c>
      <c r="C12" s="4" t="s">
        <v>19</v>
      </c>
      <c r="D12" s="4"/>
      <c r="E12" s="4"/>
    </row>
    <row r="14" customFormat="false" ht="16.15" hidden="false" customHeight="false" outlineLevel="0" collapsed="false">
      <c r="B14" s="6" t="s">
        <v>20</v>
      </c>
    </row>
    <row r="15" customFormat="false" ht="31.5" hidden="false" customHeight="true" outlineLevel="0" collapsed="false">
      <c r="B15" s="7" t="s">
        <v>21</v>
      </c>
      <c r="C15" s="7" t="s">
        <v>22</v>
      </c>
      <c r="D15" s="7" t="s">
        <v>23</v>
      </c>
      <c r="E15" s="7" t="s">
        <v>24</v>
      </c>
    </row>
    <row r="16" customFormat="false" ht="15" hidden="false" customHeight="false" outlineLevel="0" collapsed="false">
      <c r="B16" s="8" t="s">
        <v>25</v>
      </c>
      <c r="C16" s="8" t="s">
        <v>26</v>
      </c>
      <c r="D16" s="9" t="n">
        <f aca="false">COUNTIF('1 SOMASES'!H10:H13,"OK")</f>
        <v>0</v>
      </c>
      <c r="E16" s="9" t="n">
        <v>4</v>
      </c>
    </row>
    <row r="17" customFormat="false" ht="15" hidden="false" customHeight="false" outlineLevel="0" collapsed="false">
      <c r="B17" s="8" t="s">
        <v>27</v>
      </c>
      <c r="C17" s="8" t="s">
        <v>28</v>
      </c>
      <c r="D17" s="9" t="n">
        <f aca="false">COUNTIF('2 PROCV'!H10:H14,"OK")</f>
        <v>0</v>
      </c>
      <c r="E17" s="9" t="n">
        <v>5</v>
      </c>
    </row>
    <row r="18" customFormat="false" ht="15" hidden="false" customHeight="false" outlineLevel="0" collapsed="false">
      <c r="B18" s="8" t="s">
        <v>29</v>
      </c>
      <c r="C18" s="8" t="s">
        <v>30</v>
      </c>
      <c r="D18" s="9" t="n">
        <f aca="false">COUNTIF('3 ÍNDICE+CORRESP'!K10:K13,"OK")</f>
        <v>0</v>
      </c>
      <c r="E18" s="9" t="n">
        <v>4</v>
      </c>
    </row>
    <row r="19" customFormat="false" ht="15" hidden="false" customHeight="false" outlineLevel="0" collapsed="false">
      <c r="B19" s="8" t="s">
        <v>31</v>
      </c>
      <c r="C19" s="8" t="s">
        <v>32</v>
      </c>
      <c r="D19" s="9" t="n">
        <f aca="false">COUNTIF('4 SE e SEERRO'!F10:H16,"OK")</f>
        <v>0</v>
      </c>
      <c r="E19" s="9" t="n">
        <v>14</v>
      </c>
    </row>
    <row r="20" customFormat="false" ht="15" hidden="false" customHeight="false" outlineLevel="0" collapsed="false">
      <c r="B20" s="8" t="s">
        <v>33</v>
      </c>
      <c r="C20" s="8" t="s">
        <v>34</v>
      </c>
      <c r="D20" s="9" t="n">
        <f aca="false">COUNTIF('5 AV e AH'!F10:H16,"OK")</f>
        <v>0</v>
      </c>
      <c r="E20" s="9" t="n">
        <v>14</v>
      </c>
    </row>
    <row r="21" customFormat="false" ht="15" hidden="false" customHeight="false" outlineLevel="0" collapsed="false">
      <c r="B21" s="8" t="s">
        <v>35</v>
      </c>
      <c r="C21" s="8" t="s">
        <v>36</v>
      </c>
      <c r="D21" s="9" t="n">
        <f aca="false">COUNTIF('6 VPL e TIR'!F10:F13,"OK")</f>
        <v>0</v>
      </c>
      <c r="E21" s="9" t="n">
        <v>4</v>
      </c>
    </row>
    <row r="22" customFormat="false" ht="15" hidden="false" customHeight="false" outlineLevel="0" collapsed="false">
      <c r="B22" s="8" t="s">
        <v>37</v>
      </c>
      <c r="C22" s="8" t="s">
        <v>38</v>
      </c>
      <c r="D22" s="9" t="n">
        <f aca="false">COUNTIF('7 PGTO'!F10:F13,"OK")</f>
        <v>0</v>
      </c>
      <c r="E22" s="9" t="n">
        <v>4</v>
      </c>
    </row>
    <row r="23" customFormat="false" ht="15" hidden="false" customHeight="false" outlineLevel="0" collapsed="false">
      <c r="B23" s="8" t="s">
        <v>39</v>
      </c>
      <c r="C23" s="8" t="s">
        <v>40</v>
      </c>
      <c r="D23" s="9" t="n">
        <f aca="false">COUNTIF('8 Tabela dinâmica'!I11:I15,"OK")</f>
        <v>0</v>
      </c>
      <c r="E23" s="9" t="n">
        <v>5</v>
      </c>
    </row>
    <row r="24" customFormat="false" ht="15" hidden="false" customHeight="false" outlineLevel="0" collapsed="false">
      <c r="B24" s="8" t="s">
        <v>41</v>
      </c>
      <c r="C24" s="8" t="s">
        <v>42</v>
      </c>
      <c r="D24" s="9" t="n">
        <f aca="false">COUNTIF('9 Cascata'!F10:F14,"OK")</f>
        <v>0</v>
      </c>
      <c r="E24" s="9" t="n">
        <v>5</v>
      </c>
    </row>
    <row r="25" customFormat="false" ht="15" hidden="false" customHeight="false" outlineLevel="0" collapsed="false">
      <c r="B25" s="8" t="s">
        <v>43</v>
      </c>
      <c r="C25" s="8" t="s">
        <v>44</v>
      </c>
      <c r="D25" s="9" t="n">
        <f aca="false">COUNTIF('10 Formatação'!E10:I19,"OK")</f>
        <v>0</v>
      </c>
      <c r="E25" s="9" t="n">
        <v>12</v>
      </c>
    </row>
    <row r="26" customFormat="false" ht="15" hidden="false" customHeight="false" outlineLevel="0" collapsed="false">
      <c r="B26" s="10" t="s">
        <v>45</v>
      </c>
      <c r="C26" s="10" t="str">
        <f aca="false">IF(E26=0,"",TEXT(D26/E26,"0%")&amp;" concluído")</f>
        <v>0% concluído</v>
      </c>
      <c r="D26" s="11" t="n">
        <f aca="false">SUM(D16:D25)</f>
        <v>0</v>
      </c>
      <c r="E26" s="11" t="n">
        <f aca="false">SUM(E16:E25)</f>
        <v>71</v>
      </c>
    </row>
    <row r="28" customFormat="false" ht="15" hidden="false" customHeight="false" outlineLevel="0" collapsed="false">
      <c r="A28" s="12" t="s">
        <v>46</v>
      </c>
    </row>
  </sheetData>
  <mergeCells count="9">
    <mergeCell ref="C4:E4"/>
    <mergeCell ref="C5:E5"/>
    <mergeCell ref="C6:E6"/>
    <mergeCell ref="C7:E7"/>
    <mergeCell ref="C8:E8"/>
    <mergeCell ref="C9:E9"/>
    <mergeCell ref="C10:E10"/>
    <mergeCell ref="C11:E11"/>
    <mergeCell ref="C12:E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40"/>
    <col collapsed="false" customWidth="true" hidden="false" outlineLevel="0" max="7" min="7" style="0" width="16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47</v>
      </c>
    </row>
    <row r="2" customFormat="false" ht="15" hidden="false" customHeight="false" outlineLevel="0" collapsed="false">
      <c r="A2" s="13" t="s">
        <v>48</v>
      </c>
    </row>
    <row r="4" customFormat="false" ht="15.75" hidden="false" customHeight="true" outlineLevel="0" collapsed="false">
      <c r="A4" s="4" t="s">
        <v>49</v>
      </c>
      <c r="B4" s="4"/>
      <c r="C4" s="4"/>
      <c r="D4" s="4"/>
      <c r="E4" s="4"/>
      <c r="F4" s="4"/>
      <c r="G4" s="4"/>
      <c r="H4" s="4"/>
    </row>
    <row r="5" customFormat="false" ht="30" hidden="false" customHeight="true" outlineLevel="0" collapsed="false">
      <c r="A5" s="4" t="s">
        <v>50</v>
      </c>
      <c r="B5" s="4"/>
      <c r="C5" s="4"/>
      <c r="D5" s="4"/>
      <c r="E5" s="4"/>
      <c r="F5" s="4"/>
      <c r="G5" s="4"/>
      <c r="H5" s="4"/>
    </row>
    <row r="6" customFormat="false" ht="15.75" hidden="false" customHeight="true" outlineLevel="0" collapsed="false">
      <c r="A6" s="4" t="s">
        <v>51</v>
      </c>
      <c r="B6" s="4"/>
      <c r="C6" s="4"/>
      <c r="D6" s="4"/>
      <c r="E6" s="4"/>
      <c r="F6" s="4"/>
      <c r="G6" s="4"/>
      <c r="H6" s="4"/>
    </row>
    <row r="7" customFormat="false" ht="15.75" hidden="false" customHeight="true" outlineLevel="0" collapsed="false">
      <c r="A7" s="4" t="s">
        <v>52</v>
      </c>
      <c r="B7" s="4"/>
      <c r="C7" s="4"/>
      <c r="D7" s="4"/>
      <c r="E7" s="4"/>
      <c r="F7" s="4"/>
      <c r="G7" s="4"/>
      <c r="H7" s="4"/>
    </row>
    <row r="9" customFormat="false" ht="31.5" hidden="false" customHeight="true" outlineLevel="0" collapsed="false">
      <c r="A9" s="7" t="s">
        <v>53</v>
      </c>
      <c r="B9" s="7" t="s">
        <v>54</v>
      </c>
      <c r="C9" s="7" t="s">
        <v>55</v>
      </c>
      <c r="D9" s="7" t="s">
        <v>56</v>
      </c>
      <c r="F9" s="7" t="s">
        <v>57</v>
      </c>
      <c r="G9" s="7" t="s">
        <v>58</v>
      </c>
      <c r="H9" s="7" t="s">
        <v>59</v>
      </c>
    </row>
    <row r="10" customFormat="false" ht="18" hidden="false" customHeight="true" outlineLevel="0" collapsed="false">
      <c r="A10" s="8" t="s">
        <v>60</v>
      </c>
      <c r="B10" s="8" t="s">
        <v>61</v>
      </c>
      <c r="C10" s="8" t="s">
        <v>62</v>
      </c>
      <c r="D10" s="14" t="n">
        <v>18400</v>
      </c>
      <c r="F10" s="15" t="s">
        <v>63</v>
      </c>
      <c r="G10" s="16"/>
      <c r="H10" s="17" t="str">
        <f aca="false">IF(G10="","",IFERROR(IF(ISNUMBER(Gabarito!$C$5),IF(ABS(G10-Gabarito!$C$5)&lt;=1,"OK","revise"),IF(TRIM(G10&amp;"")=TRIM(Gabarito!$C$5&amp;""),"OK","revise")),"revise"))</f>
        <v/>
      </c>
    </row>
    <row r="11" customFormat="false" ht="18" hidden="false" customHeight="true" outlineLevel="0" collapsed="false">
      <c r="A11" s="8" t="s">
        <v>60</v>
      </c>
      <c r="B11" s="8" t="s">
        <v>61</v>
      </c>
      <c r="C11" s="8" t="s">
        <v>64</v>
      </c>
      <c r="D11" s="14" t="n">
        <v>6200</v>
      </c>
      <c r="F11" s="15" t="s">
        <v>65</v>
      </c>
      <c r="G11" s="16"/>
      <c r="H11" s="17" t="str">
        <f aca="false">IF(G11="","",IFERROR(IF(ISNUMBER(Gabarito!$C$6),IF(ABS(G11-Gabarito!$C$6)&lt;=1,"OK","revise"),IF(TRIM(G11&amp;"")=TRIM(Gabarito!$C$6&amp;""),"OK","revise")),"revise"))</f>
        <v/>
      </c>
    </row>
    <row r="12" customFormat="false" ht="30" hidden="false" customHeight="true" outlineLevel="0" collapsed="false">
      <c r="A12" s="8" t="s">
        <v>60</v>
      </c>
      <c r="B12" s="8" t="s">
        <v>66</v>
      </c>
      <c r="C12" s="8" t="s">
        <v>67</v>
      </c>
      <c r="D12" s="14" t="n">
        <v>142000</v>
      </c>
      <c r="F12" s="15" t="s">
        <v>68</v>
      </c>
      <c r="G12" s="16"/>
      <c r="H12" s="17" t="str">
        <f aca="false">IF(G12="","",IFERROR(IF(ISNUMBER(Gabarito!$C$7),IF(ABS(G12-Gabarito!$C$7)&lt;=1,"OK","revise"),IF(TRIM(G12&amp;"")=TRIM(Gabarito!$C$7&amp;""),"OK","revise")),"revise"))</f>
        <v/>
      </c>
    </row>
    <row r="13" customFormat="false" ht="30" hidden="false" customHeight="true" outlineLevel="0" collapsed="false">
      <c r="A13" s="8" t="s">
        <v>60</v>
      </c>
      <c r="B13" s="8" t="s">
        <v>66</v>
      </c>
      <c r="C13" s="8" t="s">
        <v>69</v>
      </c>
      <c r="D13" s="14" t="n">
        <v>21300</v>
      </c>
      <c r="F13" s="15" t="s">
        <v>70</v>
      </c>
      <c r="G13" s="16"/>
      <c r="H13" s="17" t="str">
        <f aca="false">IF(G13="","",IFERROR(IF(ISNUMBER(Gabarito!$C$8),IF(ABS(G13-Gabarito!$C$8)&lt;=1,"OK","revise"),IF(TRIM(G13&amp;"")=TRIM(Gabarito!$C$8&amp;""),"OK","revise")),"revise"))</f>
        <v/>
      </c>
    </row>
    <row r="14" customFormat="false" ht="15" hidden="false" customHeight="false" outlineLevel="0" collapsed="false">
      <c r="A14" s="8" t="s">
        <v>60</v>
      </c>
      <c r="B14" s="8" t="s">
        <v>71</v>
      </c>
      <c r="C14" s="8" t="s">
        <v>72</v>
      </c>
      <c r="D14" s="14" t="n">
        <v>28000</v>
      </c>
    </row>
    <row r="15" customFormat="false" ht="15" hidden="false" customHeight="false" outlineLevel="0" collapsed="false">
      <c r="A15" s="8" t="s">
        <v>60</v>
      </c>
      <c r="B15" s="8" t="s">
        <v>71</v>
      </c>
      <c r="C15" s="8" t="s">
        <v>73</v>
      </c>
      <c r="D15" s="14" t="n">
        <v>9700</v>
      </c>
    </row>
    <row r="16" customFormat="false" ht="15" hidden="false" customHeight="false" outlineLevel="0" collapsed="false">
      <c r="A16" s="8" t="s">
        <v>74</v>
      </c>
      <c r="B16" s="8" t="s">
        <v>61</v>
      </c>
      <c r="C16" s="8" t="s">
        <v>62</v>
      </c>
      <c r="D16" s="14" t="n">
        <v>19850</v>
      </c>
    </row>
    <row r="17" customFormat="false" ht="15" hidden="false" customHeight="false" outlineLevel="0" collapsed="false">
      <c r="A17" s="8" t="s">
        <v>74</v>
      </c>
      <c r="B17" s="8" t="s">
        <v>61</v>
      </c>
      <c r="C17" s="8" t="s">
        <v>64</v>
      </c>
      <c r="D17" s="14" t="n">
        <v>4900</v>
      </c>
    </row>
    <row r="18" customFormat="false" ht="15" hidden="false" customHeight="false" outlineLevel="0" collapsed="false">
      <c r="A18" s="8" t="s">
        <v>74</v>
      </c>
      <c r="B18" s="8" t="s">
        <v>66</v>
      </c>
      <c r="C18" s="8" t="s">
        <v>67</v>
      </c>
      <c r="D18" s="14" t="n">
        <v>151600</v>
      </c>
    </row>
    <row r="19" customFormat="false" ht="15" hidden="false" customHeight="false" outlineLevel="0" collapsed="false">
      <c r="A19" s="8" t="s">
        <v>74</v>
      </c>
      <c r="B19" s="8" t="s">
        <v>66</v>
      </c>
      <c r="C19" s="8" t="s">
        <v>69</v>
      </c>
      <c r="D19" s="14" t="n">
        <v>22100</v>
      </c>
    </row>
    <row r="20" customFormat="false" ht="15" hidden="false" customHeight="false" outlineLevel="0" collapsed="false">
      <c r="A20" s="8" t="s">
        <v>74</v>
      </c>
      <c r="B20" s="8" t="s">
        <v>71</v>
      </c>
      <c r="C20" s="8" t="s">
        <v>72</v>
      </c>
      <c r="D20" s="14" t="n">
        <v>28000</v>
      </c>
    </row>
    <row r="21" customFormat="false" ht="15" hidden="false" customHeight="false" outlineLevel="0" collapsed="false">
      <c r="A21" s="8" t="s">
        <v>74</v>
      </c>
      <c r="B21" s="8" t="s">
        <v>71</v>
      </c>
      <c r="C21" s="8" t="s">
        <v>73</v>
      </c>
      <c r="D21" s="14" t="n">
        <v>10300</v>
      </c>
    </row>
    <row r="23" customFormat="false" ht="15" hidden="false" customHeight="false" outlineLevel="0" collapsed="false">
      <c r="A23" s="2" t="s">
        <v>75</v>
      </c>
    </row>
    <row r="25" customFormat="false" ht="15" hidden="false" customHeight="false" outlineLevel="0" collapsed="false">
      <c r="A25" s="12" t="s">
        <v>46</v>
      </c>
    </row>
  </sheetData>
  <mergeCells count="4">
    <mergeCell ref="A4:H4"/>
    <mergeCell ref="A5:H5"/>
    <mergeCell ref="A6:H6"/>
    <mergeCell ref="A7:H7"/>
  </mergeCells>
  <conditionalFormatting sqref="H10:H13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5" min="4" style="0" width="3"/>
    <col collapsed="false" customWidth="true" hidden="false" outlineLevel="0" max="6" min="6" style="0" width="16"/>
    <col collapsed="false" customWidth="true" hidden="false" outlineLevel="0" max="7" min="7" style="0" width="28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76</v>
      </c>
    </row>
    <row r="2" customFormat="false" ht="15" hidden="false" customHeight="false" outlineLevel="0" collapsed="false">
      <c r="A2" s="13" t="s">
        <v>77</v>
      </c>
    </row>
    <row r="4" customFormat="false" ht="30" hidden="false" customHeight="true" outlineLevel="0" collapsed="false">
      <c r="A4" s="4" t="s">
        <v>78</v>
      </c>
      <c r="B4" s="4"/>
      <c r="C4" s="4"/>
      <c r="D4" s="4"/>
      <c r="E4" s="4"/>
      <c r="F4" s="4"/>
      <c r="G4" s="4"/>
      <c r="H4" s="4"/>
    </row>
    <row r="5" customFormat="false" ht="30" hidden="false" customHeight="true" outlineLevel="0" collapsed="false">
      <c r="A5" s="4" t="s">
        <v>79</v>
      </c>
      <c r="B5" s="4"/>
      <c r="C5" s="4"/>
      <c r="D5" s="4"/>
      <c r="E5" s="4"/>
      <c r="F5" s="4"/>
      <c r="G5" s="4"/>
      <c r="H5" s="4"/>
    </row>
    <row r="6" customFormat="false" ht="30" hidden="false" customHeight="true" outlineLevel="0" collapsed="false">
      <c r="A6" s="4" t="s">
        <v>80</v>
      </c>
      <c r="B6" s="4"/>
      <c r="C6" s="4"/>
      <c r="D6" s="4"/>
      <c r="E6" s="4"/>
      <c r="F6" s="4"/>
      <c r="G6" s="4"/>
      <c r="H6" s="4"/>
    </row>
    <row r="7" customFormat="false" ht="15.75" hidden="false" customHeight="true" outlineLevel="0" collapsed="false">
      <c r="A7" s="4" t="s">
        <v>81</v>
      </c>
      <c r="B7" s="4"/>
      <c r="C7" s="4"/>
      <c r="D7" s="4"/>
      <c r="E7" s="4"/>
      <c r="F7" s="4"/>
      <c r="G7" s="4"/>
      <c r="H7" s="4"/>
    </row>
    <row r="9" customFormat="false" ht="31.5" hidden="false" customHeight="true" outlineLevel="0" collapsed="false">
      <c r="A9" s="7" t="s">
        <v>82</v>
      </c>
      <c r="B9" s="7" t="s">
        <v>83</v>
      </c>
      <c r="C9" s="7" t="s">
        <v>84</v>
      </c>
      <c r="F9" s="7" t="s">
        <v>82</v>
      </c>
      <c r="G9" s="7" t="s">
        <v>85</v>
      </c>
      <c r="H9" s="7" t="s">
        <v>59</v>
      </c>
    </row>
    <row r="10" customFormat="false" ht="15" hidden="false" customHeight="false" outlineLevel="0" collapsed="false">
      <c r="A10" s="18" t="s">
        <v>86</v>
      </c>
      <c r="B10" s="8" t="s">
        <v>87</v>
      </c>
      <c r="C10" s="8" t="s">
        <v>88</v>
      </c>
      <c r="F10" s="18" t="s">
        <v>89</v>
      </c>
      <c r="G10" s="19"/>
      <c r="H10" s="17" t="str">
        <f aca="false">IF(G10="","",IFERROR(IF(ISNUMBER(Gabarito!$C$9),IF(ABS(G10-Gabarito!$C$9)&lt;=0,"OK","revise"),IF(TRIM(G10&amp;"")=TRIM(Gabarito!$C$9&amp;""),"OK","revise")),"revise"))</f>
        <v/>
      </c>
    </row>
    <row r="11" customFormat="false" ht="15" hidden="false" customHeight="false" outlineLevel="0" collapsed="false">
      <c r="A11" s="18" t="s">
        <v>90</v>
      </c>
      <c r="B11" s="8" t="s">
        <v>91</v>
      </c>
      <c r="C11" s="8" t="s">
        <v>92</v>
      </c>
      <c r="F11" s="18" t="s">
        <v>86</v>
      </c>
      <c r="G11" s="19"/>
      <c r="H11" s="17" t="str">
        <f aca="false">IF(G11="","",IFERROR(IF(ISNUMBER(Gabarito!$C$10),IF(ABS(G11-Gabarito!$C$10)&lt;=0,"OK","revise"),IF(TRIM(G11&amp;"")=TRIM(Gabarito!$C$10&amp;""),"OK","revise")),"revise"))</f>
        <v/>
      </c>
    </row>
    <row r="12" customFormat="false" ht="15" hidden="false" customHeight="false" outlineLevel="0" collapsed="false">
      <c r="A12" s="18" t="s">
        <v>93</v>
      </c>
      <c r="B12" s="8" t="s">
        <v>94</v>
      </c>
      <c r="C12" s="8" t="s">
        <v>95</v>
      </c>
      <c r="F12" s="18" t="s">
        <v>96</v>
      </c>
      <c r="G12" s="19"/>
      <c r="H12" s="17" t="str">
        <f aca="false">IF(G12="","",IFERROR(IF(ISNUMBER(Gabarito!$C$11),IF(ABS(G12-Gabarito!$C$11)&lt;=0,"OK","revise"),IF(TRIM(G12&amp;"")=TRIM(Gabarito!$C$11&amp;""),"OK","revise")),"revise"))</f>
        <v/>
      </c>
    </row>
    <row r="13" customFormat="false" ht="15" hidden="false" customHeight="false" outlineLevel="0" collapsed="false">
      <c r="A13" s="18" t="s">
        <v>96</v>
      </c>
      <c r="B13" s="8" t="s">
        <v>97</v>
      </c>
      <c r="C13" s="8" t="s">
        <v>95</v>
      </c>
      <c r="F13" s="18" t="s">
        <v>98</v>
      </c>
      <c r="G13" s="19"/>
      <c r="H13" s="17" t="str">
        <f aca="false">IF(G13="","",IFERROR(IF(ISNUMBER(Gabarito!$C$12),IF(ABS(G13-Gabarito!$C$12)&lt;=0,"OK","revise"),IF(TRIM(G13&amp;"")=TRIM(Gabarito!$C$12&amp;""),"OK","revise")),"revise"))</f>
        <v/>
      </c>
    </row>
    <row r="14" customFormat="false" ht="15" hidden="false" customHeight="false" outlineLevel="0" collapsed="false">
      <c r="A14" s="18" t="s">
        <v>99</v>
      </c>
      <c r="B14" s="8" t="s">
        <v>100</v>
      </c>
      <c r="C14" s="8" t="s">
        <v>101</v>
      </c>
      <c r="F14" s="18" t="s">
        <v>90</v>
      </c>
      <c r="G14" s="19"/>
      <c r="H14" s="17" t="str">
        <f aca="false">IF(G14="","",IFERROR(IF(ISNUMBER(Gabarito!$C$13),IF(ABS(G14-Gabarito!$C$13)&lt;=0,"OK","revise"),IF(TRIM(G14&amp;"")=TRIM(Gabarito!$C$13&amp;""),"OK","revise")),"revise"))</f>
        <v/>
      </c>
    </row>
    <row r="15" customFormat="false" ht="15" hidden="false" customHeight="false" outlineLevel="0" collapsed="false">
      <c r="A15" s="18" t="s">
        <v>89</v>
      </c>
      <c r="B15" s="8" t="s">
        <v>102</v>
      </c>
      <c r="C15" s="8" t="s">
        <v>101</v>
      </c>
    </row>
    <row r="16" customFormat="false" ht="15" hidden="false" customHeight="false" outlineLevel="0" collapsed="false">
      <c r="A16" s="18" t="s">
        <v>103</v>
      </c>
      <c r="B16" s="8" t="s">
        <v>104</v>
      </c>
      <c r="C16" s="8" t="s">
        <v>105</v>
      </c>
    </row>
    <row r="17" customFormat="false" ht="15" hidden="false" customHeight="false" outlineLevel="0" collapsed="false">
      <c r="A17" s="18" t="s">
        <v>98</v>
      </c>
      <c r="B17" s="8" t="s">
        <v>106</v>
      </c>
      <c r="C17" s="8" t="s">
        <v>107</v>
      </c>
    </row>
    <row r="19" customFormat="false" ht="15" hidden="false" customHeight="false" outlineLevel="0" collapsed="false">
      <c r="A19" s="2" t="s">
        <v>108</v>
      </c>
    </row>
    <row r="21" customFormat="false" ht="15" hidden="false" customHeight="false" outlineLevel="0" collapsed="false">
      <c r="A21" s="12" t="s">
        <v>46</v>
      </c>
    </row>
  </sheetData>
  <mergeCells count="4">
    <mergeCell ref="A4:H4"/>
    <mergeCell ref="A5:H5"/>
    <mergeCell ref="A6:H6"/>
    <mergeCell ref="A7:H7"/>
  </mergeCells>
  <conditionalFormatting sqref="H10:H14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5" min="3" style="0" width="13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10" min="9" style="0" width="15"/>
    <col collapsed="false" customWidth="true" hidden="false" outlineLevel="0" max="11" min="11" style="0" width="11"/>
  </cols>
  <sheetData>
    <row r="1" customFormat="false" ht="19.7" hidden="false" customHeight="false" outlineLevel="0" collapsed="false">
      <c r="A1" s="1" t="s">
        <v>109</v>
      </c>
    </row>
    <row r="2" customFormat="false" ht="15" hidden="false" customHeight="false" outlineLevel="0" collapsed="false">
      <c r="A2" s="13" t="s">
        <v>110</v>
      </c>
    </row>
    <row r="4" customFormat="false" ht="15.75" hidden="false" customHeight="true" outlineLevel="0" collapsed="false">
      <c r="A4" s="4" t="s">
        <v>111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4" t="s">
        <v>112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0" hidden="false" customHeight="true" outlineLevel="0" collapsed="false">
      <c r="A6" s="4" t="s">
        <v>113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customFormat="false" ht="15.75" hidden="false" customHeight="true" outlineLevel="0" collapsed="false">
      <c r="A7" s="4" t="s">
        <v>114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9" customFormat="false" ht="31.5" hidden="false" customHeight="true" outlineLevel="0" collapsed="false">
      <c r="A9" s="7" t="s">
        <v>115</v>
      </c>
      <c r="B9" s="7" t="s">
        <v>116</v>
      </c>
      <c r="C9" s="7" t="s">
        <v>117</v>
      </c>
      <c r="D9" s="7" t="s">
        <v>118</v>
      </c>
      <c r="E9" s="7" t="s">
        <v>119</v>
      </c>
      <c r="F9" s="7" t="s">
        <v>120</v>
      </c>
      <c r="H9" s="7" t="s">
        <v>116</v>
      </c>
      <c r="I9" s="7" t="s">
        <v>121</v>
      </c>
      <c r="J9" s="7" t="s">
        <v>58</v>
      </c>
      <c r="K9" s="7" t="s">
        <v>59</v>
      </c>
    </row>
    <row r="10" customFormat="false" ht="15" hidden="false" customHeight="false" outlineLevel="0" collapsed="false">
      <c r="A10" s="8" t="s">
        <v>122</v>
      </c>
      <c r="B10" s="8" t="s">
        <v>123</v>
      </c>
      <c r="C10" s="14" t="n">
        <v>690</v>
      </c>
      <c r="D10" s="14" t="n">
        <v>715</v>
      </c>
      <c r="E10" s="14" t="n">
        <v>742</v>
      </c>
      <c r="F10" s="14" t="n">
        <v>728</v>
      </c>
      <c r="H10" s="8" t="s">
        <v>124</v>
      </c>
      <c r="I10" s="8" t="s">
        <v>119</v>
      </c>
      <c r="J10" s="16"/>
      <c r="K10" s="17" t="str">
        <f aca="false">IF(J10="","",IFERROR(IF(ISNUMBER(Gabarito!$C$14),IF(ABS(J10-Gabarito!$C$14)&lt;=0.5,"OK","revise"),IF(TRIM(J10&amp;"")=TRIM(Gabarito!$C$14&amp;""),"OK","revise")),"revise"))</f>
        <v/>
      </c>
    </row>
    <row r="11" customFormat="false" ht="15" hidden="false" customHeight="false" outlineLevel="0" collapsed="false">
      <c r="A11" s="8" t="s">
        <v>125</v>
      </c>
      <c r="B11" s="8" t="s">
        <v>126</v>
      </c>
      <c r="C11" s="14" t="n">
        <v>1480</v>
      </c>
      <c r="D11" s="14" t="n">
        <v>1530</v>
      </c>
      <c r="E11" s="14" t="n">
        <v>1595</v>
      </c>
      <c r="F11" s="14" t="n">
        <v>1560</v>
      </c>
      <c r="H11" s="8" t="s">
        <v>123</v>
      </c>
      <c r="I11" s="8" t="s">
        <v>118</v>
      </c>
      <c r="J11" s="16"/>
      <c r="K11" s="17" t="str">
        <f aca="false">IF(J11="","",IFERROR(IF(ISNUMBER(Gabarito!$C$15),IF(ABS(J11-Gabarito!$C$15)&lt;=0.5,"OK","revise"),IF(TRIM(J11&amp;"")=TRIM(Gabarito!$C$15&amp;""),"OK","revise")),"revise"))</f>
        <v/>
      </c>
    </row>
    <row r="12" customFormat="false" ht="15" hidden="false" customHeight="false" outlineLevel="0" collapsed="false">
      <c r="A12" s="8" t="s">
        <v>127</v>
      </c>
      <c r="B12" s="8" t="s">
        <v>128</v>
      </c>
      <c r="C12" s="14" t="n">
        <v>980</v>
      </c>
      <c r="D12" s="14" t="n">
        <v>1010</v>
      </c>
      <c r="E12" s="14" t="n">
        <v>1065</v>
      </c>
      <c r="F12" s="14" t="n">
        <v>1040</v>
      </c>
      <c r="H12" s="8" t="s">
        <v>129</v>
      </c>
      <c r="I12" s="8" t="s">
        <v>120</v>
      </c>
      <c r="J12" s="16"/>
      <c r="K12" s="17" t="str">
        <f aca="false">IF(J12="","",IFERROR(IF(ISNUMBER(Gabarito!$C$16),IF(ABS(J12-Gabarito!$C$16)&lt;=0.5,"OK","revise"),IF(TRIM(J12&amp;"")=TRIM(Gabarito!$C$16&amp;""),"OK","revise")),"revise"))</f>
        <v/>
      </c>
    </row>
    <row r="13" customFormat="false" ht="15" hidden="false" customHeight="false" outlineLevel="0" collapsed="false">
      <c r="A13" s="8" t="s">
        <v>130</v>
      </c>
      <c r="B13" s="8" t="s">
        <v>124</v>
      </c>
      <c r="C13" s="14" t="n">
        <v>1720</v>
      </c>
      <c r="D13" s="14" t="n">
        <v>1780</v>
      </c>
      <c r="E13" s="14" t="n">
        <v>1860</v>
      </c>
      <c r="F13" s="14" t="n">
        <v>1815</v>
      </c>
      <c r="H13" s="8" t="s">
        <v>131</v>
      </c>
      <c r="I13" s="8" t="s">
        <v>115</v>
      </c>
      <c r="J13" s="19"/>
      <c r="K13" s="17" t="str">
        <f aca="false">IF(J13="","",IFERROR(IF(ISNUMBER(Gabarito!$C$17),IF(ABS(J13-Gabarito!$C$17)&lt;=0.5,"OK","revise"),IF(TRIM(J13&amp;"")=TRIM(Gabarito!$C$17&amp;""),"OK","revise")),"revise"))</f>
        <v/>
      </c>
    </row>
    <row r="14" customFormat="false" ht="15" hidden="false" customHeight="false" outlineLevel="0" collapsed="false">
      <c r="A14" s="8" t="s">
        <v>132</v>
      </c>
      <c r="B14" s="8" t="s">
        <v>129</v>
      </c>
      <c r="C14" s="14" t="n">
        <v>1290</v>
      </c>
      <c r="D14" s="14" t="n">
        <v>1335</v>
      </c>
      <c r="E14" s="14" t="n">
        <v>1395</v>
      </c>
      <c r="F14" s="14" t="n">
        <v>1360</v>
      </c>
    </row>
    <row r="15" customFormat="false" ht="15" hidden="false" customHeight="false" outlineLevel="0" collapsed="false">
      <c r="A15" s="8" t="s">
        <v>133</v>
      </c>
      <c r="B15" s="8" t="s">
        <v>131</v>
      </c>
      <c r="C15" s="14" t="n">
        <v>540</v>
      </c>
      <c r="D15" s="14" t="n">
        <v>560</v>
      </c>
      <c r="E15" s="14" t="n">
        <v>590</v>
      </c>
      <c r="F15" s="14" t="n">
        <v>575</v>
      </c>
    </row>
    <row r="17" customFormat="false" ht="15" hidden="false" customHeight="false" outlineLevel="0" collapsed="false">
      <c r="A17" s="2" t="s">
        <v>134</v>
      </c>
    </row>
    <row r="19" customFormat="false" ht="15" hidden="false" customHeight="false" outlineLevel="0" collapsed="false">
      <c r="A19" s="12" t="s">
        <v>46</v>
      </c>
    </row>
  </sheetData>
  <mergeCells count="4">
    <mergeCell ref="A4:K4"/>
    <mergeCell ref="A5:K5"/>
    <mergeCell ref="A6:K6"/>
    <mergeCell ref="A7:K7"/>
  </mergeCells>
  <conditionalFormatting sqref="K10:K13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5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11"/>
    <col collapsed="false" customWidth="true" hidden="false" outlineLevel="0" max="7" min="7" style="0" width="18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135</v>
      </c>
    </row>
    <row r="2" customFormat="false" ht="15" hidden="false" customHeight="false" outlineLevel="0" collapsed="false">
      <c r="A2" s="13" t="s">
        <v>136</v>
      </c>
    </row>
    <row r="4" customFormat="false" ht="30" hidden="false" customHeight="true" outlineLevel="0" collapsed="false">
      <c r="A4" s="4" t="s">
        <v>137</v>
      </c>
      <c r="B4" s="4"/>
      <c r="C4" s="4"/>
      <c r="D4" s="4"/>
      <c r="E4" s="4"/>
      <c r="F4" s="4"/>
      <c r="G4" s="4"/>
      <c r="H4" s="4"/>
    </row>
    <row r="5" customFormat="false" ht="15.75" hidden="false" customHeight="true" outlineLevel="0" collapsed="false">
      <c r="A5" s="4" t="s">
        <v>138</v>
      </c>
      <c r="B5" s="4"/>
      <c r="C5" s="4"/>
      <c r="D5" s="4"/>
      <c r="E5" s="4"/>
      <c r="F5" s="4"/>
      <c r="G5" s="4"/>
      <c r="H5" s="4"/>
    </row>
    <row r="6" customFormat="false" ht="30" hidden="false" customHeight="true" outlineLevel="0" collapsed="false">
      <c r="A6" s="4" t="s">
        <v>139</v>
      </c>
      <c r="B6" s="4"/>
      <c r="C6" s="4"/>
      <c r="D6" s="4"/>
      <c r="E6" s="4"/>
      <c r="F6" s="4"/>
      <c r="G6" s="4"/>
      <c r="H6" s="4"/>
    </row>
    <row r="7" customFormat="false" ht="15.75" hidden="false" customHeight="true" outlineLevel="0" collapsed="false">
      <c r="A7" s="4" t="s">
        <v>140</v>
      </c>
      <c r="B7" s="4"/>
      <c r="C7" s="4"/>
      <c r="D7" s="4"/>
      <c r="E7" s="4"/>
      <c r="F7" s="4"/>
      <c r="G7" s="4"/>
      <c r="H7" s="4"/>
    </row>
    <row r="9" customFormat="false" ht="31.5" hidden="false" customHeight="true" outlineLevel="0" collapsed="false">
      <c r="A9" s="7" t="s">
        <v>141</v>
      </c>
      <c r="B9" s="7" t="s">
        <v>142</v>
      </c>
      <c r="C9" s="7" t="s">
        <v>143</v>
      </c>
      <c r="E9" s="7" t="s">
        <v>144</v>
      </c>
      <c r="F9" s="7" t="s">
        <v>59</v>
      </c>
      <c r="G9" s="7" t="s">
        <v>145</v>
      </c>
      <c r="H9" s="7" t="s">
        <v>59</v>
      </c>
    </row>
    <row r="10" customFormat="false" ht="15" hidden="false" customHeight="false" outlineLevel="0" collapsed="false">
      <c r="A10" s="8" t="s">
        <v>146</v>
      </c>
      <c r="B10" s="14" t="n">
        <v>1850000</v>
      </c>
      <c r="C10" s="14" t="n">
        <v>1792000</v>
      </c>
      <c r="E10" s="20"/>
      <c r="F10" s="17" t="str">
        <f aca="false">IF(E10="","",IFERROR(IF(ISNUMBER(Gabarito!$C$18),IF(ABS(E10-Gabarito!$C$18)&lt;=0.0005,"OK","revise"),IF(TRIM(E10&amp;"")=TRIM(Gabarito!$C$18&amp;""),"OK","revise")),"revise"))</f>
        <v/>
      </c>
      <c r="G10" s="19"/>
      <c r="H10" s="17" t="str">
        <f aca="false">IF(G10="","",IFERROR(IF(ISNUMBER(Gabarito!$C$19),IF(ABS(G10-Gabarito!$C$19)&lt;=0,"OK","revise"),IF(TRIM(G10&amp;"")=TRIM(Gabarito!$C$19&amp;""),"OK","revise")),"revise"))</f>
        <v/>
      </c>
    </row>
    <row r="11" customFormat="false" ht="15" hidden="false" customHeight="false" outlineLevel="0" collapsed="false">
      <c r="A11" s="8" t="s">
        <v>67</v>
      </c>
      <c r="B11" s="14" t="n">
        <v>640000</v>
      </c>
      <c r="C11" s="14" t="n">
        <v>702400</v>
      </c>
      <c r="E11" s="20"/>
      <c r="F11" s="17" t="str">
        <f aca="false">IF(E11="","",IFERROR(IF(ISNUMBER(Gabarito!$C$20),IF(ABS(E11-Gabarito!$C$20)&lt;=0.0005,"OK","revise"),IF(TRIM(E11&amp;"")=TRIM(Gabarito!$C$20&amp;""),"OK","revise")),"revise"))</f>
        <v/>
      </c>
      <c r="G11" s="19"/>
      <c r="H11" s="17" t="str">
        <f aca="false">IF(G11="","",IFERROR(IF(ISNUMBER(Gabarito!$C$21),IF(ABS(G11-Gabarito!$C$21)&lt;=0,"OK","revise"),IF(TRIM(G11&amp;"")=TRIM(Gabarito!$C$21&amp;""),"OK","revise")),"revise"))</f>
        <v/>
      </c>
    </row>
    <row r="12" customFormat="false" ht="15" hidden="false" customHeight="false" outlineLevel="0" collapsed="false">
      <c r="A12" s="8" t="s">
        <v>147</v>
      </c>
      <c r="B12" s="14" t="n">
        <v>310000</v>
      </c>
      <c r="C12" s="14" t="n">
        <v>306500</v>
      </c>
      <c r="E12" s="20"/>
      <c r="F12" s="17" t="str">
        <f aca="false">IF(E12="","",IFERROR(IF(ISNUMBER(Gabarito!$C$22),IF(ABS(E12-Gabarito!$C$22)&lt;=0.0005,"OK","revise"),IF(TRIM(E12&amp;"")=TRIM(Gabarito!$C$22&amp;""),"OK","revise")),"revise"))</f>
        <v/>
      </c>
      <c r="G12" s="19"/>
      <c r="H12" s="17" t="str">
        <f aca="false">IF(G12="","",IFERROR(IF(ISNUMBER(Gabarito!$C$23),IF(ABS(G12-Gabarito!$C$23)&lt;=0,"OK","revise"),IF(TRIM(G12&amp;"")=TRIM(Gabarito!$C$23&amp;""),"OK","revise")),"revise"))</f>
        <v/>
      </c>
    </row>
    <row r="13" customFormat="false" ht="15" hidden="false" customHeight="false" outlineLevel="0" collapsed="false">
      <c r="A13" s="8" t="s">
        <v>102</v>
      </c>
      <c r="B13" s="14" t="n">
        <v>74000</v>
      </c>
      <c r="C13" s="14" t="n">
        <v>81900</v>
      </c>
      <c r="E13" s="20"/>
      <c r="F13" s="17" t="str">
        <f aca="false">IF(E13="","",IFERROR(IF(ISNUMBER(Gabarito!$C$24),IF(ABS(E13-Gabarito!$C$24)&lt;=0.0005,"OK","revise"),IF(TRIM(E13&amp;"")=TRIM(Gabarito!$C$24&amp;""),"OK","revise")),"revise"))</f>
        <v/>
      </c>
      <c r="G13" s="19"/>
      <c r="H13" s="17" t="str">
        <f aca="false">IF(G13="","",IFERROR(IF(ISNUMBER(Gabarito!$C$25),IF(ABS(G13-Gabarito!$C$25)&lt;=0,"OK","revise"),IF(TRIM(G13&amp;"")=TRIM(Gabarito!$C$25&amp;""),"OK","revise")),"revise"))</f>
        <v/>
      </c>
    </row>
    <row r="14" customFormat="false" ht="15" hidden="false" customHeight="false" outlineLevel="0" collapsed="false">
      <c r="A14" s="8" t="s">
        <v>148</v>
      </c>
      <c r="B14" s="14" t="n">
        <v>52000</v>
      </c>
      <c r="C14" s="14" t="n">
        <v>44800</v>
      </c>
      <c r="E14" s="20"/>
      <c r="F14" s="17" t="str">
        <f aca="false">IF(E14="","",IFERROR(IF(ISNUMBER(Gabarito!$C$26),IF(ABS(E14-Gabarito!$C$26)&lt;=0.0005,"OK","revise"),IF(TRIM(E14&amp;"")=TRIM(Gabarito!$C$26&amp;""),"OK","revise")),"revise"))</f>
        <v/>
      </c>
      <c r="G14" s="19"/>
      <c r="H14" s="17" t="str">
        <f aca="false">IF(G14="","",IFERROR(IF(ISNUMBER(Gabarito!$C$27),IF(ABS(G14-Gabarito!$C$27)&lt;=0,"OK","revise"),IF(TRIM(G14&amp;"")=TRIM(Gabarito!$C$27&amp;""),"OK","revise")),"revise"))</f>
        <v/>
      </c>
    </row>
    <row r="15" customFormat="false" ht="15" hidden="false" customHeight="false" outlineLevel="0" collapsed="false">
      <c r="A15" s="8" t="s">
        <v>149</v>
      </c>
      <c r="B15" s="14" t="n">
        <v>28000</v>
      </c>
      <c r="C15" s="14" t="n">
        <v>28650</v>
      </c>
      <c r="E15" s="20"/>
      <c r="F15" s="17" t="str">
        <f aca="false">IF(E15="","",IFERROR(IF(ISNUMBER(Gabarito!$C$28),IF(ABS(E15-Gabarito!$C$28)&lt;=0.0005,"OK","revise"),IF(TRIM(E15&amp;"")=TRIM(Gabarito!$C$28&amp;""),"OK","revise")),"revise"))</f>
        <v/>
      </c>
      <c r="G15" s="19"/>
      <c r="H15" s="17" t="str">
        <f aca="false">IF(G15="","",IFERROR(IF(ISNUMBER(Gabarito!$C$29),IF(ABS(G15-Gabarito!$C$29)&lt;=0,"OK","revise"),IF(TRIM(G15&amp;"")=TRIM(Gabarito!$C$29&amp;""),"OK","revise")),"revise"))</f>
        <v/>
      </c>
    </row>
    <row r="16" customFormat="false" ht="15" hidden="false" customHeight="false" outlineLevel="0" collapsed="false">
      <c r="A16" s="8" t="s">
        <v>150</v>
      </c>
      <c r="B16" s="14" t="n">
        <v>0</v>
      </c>
      <c r="C16" s="14" t="n">
        <v>8000</v>
      </c>
      <c r="E16" s="20"/>
      <c r="F16" s="17" t="str">
        <f aca="false">IF(E16="","",IFERROR(IF(ISNUMBER(Gabarito!$C$30),IF(ABS(E16-Gabarito!$C$30)&lt;=0.0005,"OK","revise"),IF(TRIM(E16&amp;"")=TRIM(Gabarito!$C$30&amp;""),"OK","revise")),"revise"))</f>
        <v/>
      </c>
      <c r="G16" s="19"/>
      <c r="H16" s="17" t="str">
        <f aca="false">IF(G16="","",IFERROR(IF(ISNUMBER(Gabarito!$C$31),IF(ABS(G16-Gabarito!$C$31)&lt;=0,"OK","revise"),IF(TRIM(G16&amp;"")=TRIM(Gabarito!$C$31&amp;""),"OK","revise")),"revise"))</f>
        <v/>
      </c>
    </row>
    <row r="18" customFormat="false" ht="15" hidden="false" customHeight="false" outlineLevel="0" collapsed="false">
      <c r="A18" s="2" t="s">
        <v>151</v>
      </c>
    </row>
    <row r="20" customFormat="false" ht="15" hidden="false" customHeight="false" outlineLevel="0" collapsed="false">
      <c r="A20" s="12" t="s">
        <v>46</v>
      </c>
    </row>
  </sheetData>
  <mergeCells count="4">
    <mergeCell ref="A4:H4"/>
    <mergeCell ref="A5:H5"/>
    <mergeCell ref="A6:H6"/>
    <mergeCell ref="A7:H7"/>
  </mergeCells>
  <conditionalFormatting sqref="F10:F16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conditionalFormatting sqref="H10:H16">
    <cfRule type="cellIs" priority="4" operator="equal" aboveAverage="0" equalAverage="0" bottom="0" percent="0" rank="0" text="" dxfId="0">
      <formula>"OK"</formula>
    </cfRule>
    <cfRule type="cellIs" priority="5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6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152</v>
      </c>
    </row>
    <row r="2" customFormat="false" ht="15" hidden="false" customHeight="false" outlineLevel="0" collapsed="false">
      <c r="A2" s="13" t="s">
        <v>153</v>
      </c>
    </row>
    <row r="4" customFormat="false" ht="30" hidden="false" customHeight="true" outlineLevel="0" collapsed="false">
      <c r="A4" s="4" t="s">
        <v>154</v>
      </c>
      <c r="B4" s="4"/>
      <c r="C4" s="4"/>
      <c r="D4" s="4"/>
      <c r="E4" s="4"/>
      <c r="F4" s="4"/>
      <c r="G4" s="4"/>
      <c r="H4" s="4"/>
    </row>
    <row r="5" customFormat="false" ht="15.75" hidden="false" customHeight="true" outlineLevel="0" collapsed="false">
      <c r="A5" s="4" t="s">
        <v>155</v>
      </c>
      <c r="B5" s="4"/>
      <c r="C5" s="4"/>
      <c r="D5" s="4"/>
      <c r="E5" s="4"/>
      <c r="F5" s="4"/>
      <c r="G5" s="4"/>
      <c r="H5" s="4"/>
    </row>
    <row r="6" customFormat="false" ht="15.75" hidden="false" customHeight="true" outlineLevel="0" collapsed="false">
      <c r="A6" s="4" t="s">
        <v>156</v>
      </c>
      <c r="B6" s="4"/>
      <c r="C6" s="4"/>
      <c r="D6" s="4"/>
      <c r="E6" s="4"/>
      <c r="F6" s="4"/>
      <c r="G6" s="4"/>
      <c r="H6" s="4"/>
    </row>
    <row r="7" customFormat="false" ht="15.75" hidden="false" customHeight="true" outlineLevel="0" collapsed="false">
      <c r="A7" s="4" t="s">
        <v>157</v>
      </c>
      <c r="B7" s="4"/>
      <c r="C7" s="4"/>
      <c r="D7" s="4"/>
      <c r="E7" s="4"/>
      <c r="F7" s="4"/>
      <c r="G7" s="4"/>
      <c r="H7" s="4"/>
    </row>
    <row r="9" customFormat="false" ht="31.5" hidden="false" customHeight="true" outlineLevel="0" collapsed="false">
      <c r="A9" s="7" t="s">
        <v>158</v>
      </c>
      <c r="B9" s="7" t="s">
        <v>159</v>
      </c>
      <c r="C9" s="7" t="s">
        <v>160</v>
      </c>
      <c r="E9" s="7" t="s">
        <v>161</v>
      </c>
      <c r="F9" s="7" t="s">
        <v>59</v>
      </c>
      <c r="G9" s="7" t="s">
        <v>162</v>
      </c>
      <c r="H9" s="7" t="s">
        <v>59</v>
      </c>
    </row>
    <row r="10" customFormat="false" ht="15" hidden="false" customHeight="false" outlineLevel="0" collapsed="false">
      <c r="A10" s="8" t="s">
        <v>163</v>
      </c>
      <c r="B10" s="14" t="n">
        <v>8400000</v>
      </c>
      <c r="C10" s="14" t="n">
        <v>9450000</v>
      </c>
      <c r="E10" s="20"/>
      <c r="F10" s="17" t="str">
        <f aca="false">IF(E10="","",IFERROR(IF(ISNUMBER(Gabarito!$C$32),IF(ABS(E10-Gabarito!$C$32)&lt;=0.0005,"OK","revise"),IF(TRIM(E10&amp;"")=TRIM(Gabarito!$C$32&amp;""),"OK","revise")),"revise"))</f>
        <v/>
      </c>
      <c r="G10" s="20"/>
      <c r="H10" s="17" t="str">
        <f aca="false">IF(G10="","",IFERROR(IF(ISNUMBER(Gabarito!$C$33),IF(ABS(G10-Gabarito!$C$33)&lt;=0.0005,"OK","revise"),IF(TRIM(G10&amp;"")=TRIM(Gabarito!$C$33&amp;""),"OK","revise")),"revise"))</f>
        <v/>
      </c>
    </row>
    <row r="11" customFormat="false" ht="15" hidden="false" customHeight="false" outlineLevel="0" collapsed="false">
      <c r="A11" s="8" t="s">
        <v>164</v>
      </c>
      <c r="B11" s="14" t="n">
        <v>-4788000</v>
      </c>
      <c r="C11" s="14" t="n">
        <v>-5481000</v>
      </c>
      <c r="E11" s="20"/>
      <c r="F11" s="17" t="str">
        <f aca="false">IF(E11="","",IFERROR(IF(ISNUMBER(Gabarito!$C$34),IF(ABS(E11-Gabarito!$C$34)&lt;=0.0005,"OK","revise"),IF(TRIM(E11&amp;"")=TRIM(Gabarito!$C$34&amp;""),"OK","revise")),"revise"))</f>
        <v/>
      </c>
      <c r="G11" s="20"/>
      <c r="H11" s="17" t="str">
        <f aca="false">IF(G11="","",IFERROR(IF(ISNUMBER(Gabarito!$C$35),IF(ABS(G11-Gabarito!$C$35)&lt;=0.0005,"OK","revise"),IF(TRIM(G11&amp;"")=TRIM(Gabarito!$C$35&amp;""),"OK","revise")),"revise"))</f>
        <v/>
      </c>
    </row>
    <row r="12" customFormat="false" ht="15" hidden="false" customHeight="false" outlineLevel="0" collapsed="false">
      <c r="A12" s="10" t="s">
        <v>165</v>
      </c>
      <c r="B12" s="21" t="n">
        <f aca="false">B10+B11</f>
        <v>3612000</v>
      </c>
      <c r="C12" s="21" t="n">
        <f aca="false">C10+C11</f>
        <v>3969000</v>
      </c>
      <c r="E12" s="20"/>
      <c r="F12" s="17" t="str">
        <f aca="false">IF(E12="","",IFERROR(IF(ISNUMBER(Gabarito!$C$36),IF(ABS(E12-Gabarito!$C$36)&lt;=0.0005,"OK","revise"),IF(TRIM(E12&amp;"")=TRIM(Gabarito!$C$36&amp;""),"OK","revise")),"revise"))</f>
        <v/>
      </c>
      <c r="G12" s="20"/>
      <c r="H12" s="17" t="str">
        <f aca="false">IF(G12="","",IFERROR(IF(ISNUMBER(Gabarito!$C$37),IF(ABS(G12-Gabarito!$C$37)&lt;=0.0005,"OK","revise"),IF(TRIM(G12&amp;"")=TRIM(Gabarito!$C$37&amp;""),"OK","revise")),"revise"))</f>
        <v/>
      </c>
    </row>
    <row r="13" customFormat="false" ht="15" hidden="false" customHeight="false" outlineLevel="0" collapsed="false">
      <c r="A13" s="8" t="s">
        <v>166</v>
      </c>
      <c r="B13" s="14" t="n">
        <v>-2100000</v>
      </c>
      <c r="C13" s="14" t="n">
        <v>-2457000</v>
      </c>
      <c r="E13" s="20"/>
      <c r="F13" s="17" t="str">
        <f aca="false">IF(E13="","",IFERROR(IF(ISNUMBER(Gabarito!$C$38),IF(ABS(E13-Gabarito!$C$38)&lt;=0.0005,"OK","revise"),IF(TRIM(E13&amp;"")=TRIM(Gabarito!$C$38&amp;""),"OK","revise")),"revise"))</f>
        <v/>
      </c>
      <c r="G13" s="20"/>
      <c r="H13" s="17" t="str">
        <f aca="false">IF(G13="","",IFERROR(IF(ISNUMBER(Gabarito!$C$39),IF(ABS(G13-Gabarito!$C$39)&lt;=0.0005,"OK","revise"),IF(TRIM(G13&amp;"")=TRIM(Gabarito!$C$39&amp;""),"OK","revise")),"revise"))</f>
        <v/>
      </c>
    </row>
    <row r="14" customFormat="false" ht="15" hidden="false" customHeight="false" outlineLevel="0" collapsed="false">
      <c r="A14" s="8" t="s">
        <v>167</v>
      </c>
      <c r="B14" s="14" t="n">
        <v>-336000</v>
      </c>
      <c r="C14" s="14" t="n">
        <v>-378000</v>
      </c>
      <c r="E14" s="20"/>
      <c r="F14" s="17" t="str">
        <f aca="false">IF(E14="","",IFERROR(IF(ISNUMBER(Gabarito!$C$40),IF(ABS(E14-Gabarito!$C$40)&lt;=0.0005,"OK","revise"),IF(TRIM(E14&amp;"")=TRIM(Gabarito!$C$40&amp;""),"OK","revise")),"revise"))</f>
        <v/>
      </c>
      <c r="G14" s="20"/>
      <c r="H14" s="17" t="str">
        <f aca="false">IF(G14="","",IFERROR(IF(ISNUMBER(Gabarito!$C$41),IF(ABS(G14-Gabarito!$C$41)&lt;=0.0005,"OK","revise"),IF(TRIM(G14&amp;"")=TRIM(Gabarito!$C$41&amp;""),"OK","revise")),"revise"))</f>
        <v/>
      </c>
    </row>
    <row r="15" customFormat="false" ht="15" hidden="false" customHeight="false" outlineLevel="0" collapsed="false">
      <c r="A15" s="8" t="s">
        <v>168</v>
      </c>
      <c r="B15" s="14" t="n">
        <v>-252000</v>
      </c>
      <c r="C15" s="14" t="n">
        <v>-189000</v>
      </c>
      <c r="E15" s="20"/>
      <c r="F15" s="17" t="str">
        <f aca="false">IF(E15="","",IFERROR(IF(ISNUMBER(Gabarito!$C$42),IF(ABS(E15-Gabarito!$C$42)&lt;=0.0005,"OK","revise"),IF(TRIM(E15&amp;"")=TRIM(Gabarito!$C$42&amp;""),"OK","revise")),"revise"))</f>
        <v/>
      </c>
      <c r="G15" s="20"/>
      <c r="H15" s="17" t="str">
        <f aca="false">IF(G15="","",IFERROR(IF(ISNUMBER(Gabarito!$C$43),IF(ABS(G15-Gabarito!$C$43)&lt;=0.0005,"OK","revise"),IF(TRIM(G15&amp;"")=TRIM(Gabarito!$C$43&amp;""),"OK","revise")),"revise"))</f>
        <v/>
      </c>
    </row>
    <row r="16" customFormat="false" ht="15" hidden="false" customHeight="false" outlineLevel="0" collapsed="false">
      <c r="A16" s="10" t="s">
        <v>169</v>
      </c>
      <c r="B16" s="21" t="n">
        <f aca="false">SUM(B12:B15)</f>
        <v>924000</v>
      </c>
      <c r="C16" s="21" t="n">
        <f aca="false">SUM(C12:C15)</f>
        <v>945000</v>
      </c>
      <c r="E16" s="20"/>
      <c r="F16" s="17" t="str">
        <f aca="false">IF(E16="","",IFERROR(IF(ISNUMBER(Gabarito!$C$44),IF(ABS(E16-Gabarito!$C$44)&lt;=0.0005,"OK","revise"),IF(TRIM(E16&amp;"")=TRIM(Gabarito!$C$44&amp;""),"OK","revise")),"revise"))</f>
        <v/>
      </c>
      <c r="G16" s="20"/>
      <c r="H16" s="17" t="str">
        <f aca="false">IF(G16="","",IFERROR(IF(ISNUMBER(Gabarito!$C$45),IF(ABS(G16-Gabarito!$C$45)&lt;=0.0005,"OK","revise"),IF(TRIM(G16&amp;"")=TRIM(Gabarito!$C$45&amp;""),"OK","revise")),"revise"))</f>
        <v/>
      </c>
    </row>
    <row r="18" customFormat="false" ht="15" hidden="false" customHeight="false" outlineLevel="0" collapsed="false">
      <c r="A18" s="2" t="s">
        <v>170</v>
      </c>
    </row>
    <row r="20" customFormat="false" ht="15" hidden="false" customHeight="false" outlineLevel="0" collapsed="false">
      <c r="A20" s="12" t="s">
        <v>46</v>
      </c>
    </row>
  </sheetData>
  <mergeCells count="4">
    <mergeCell ref="A4:H4"/>
    <mergeCell ref="A5:H5"/>
    <mergeCell ref="A6:H6"/>
    <mergeCell ref="A7:H7"/>
  </mergeCells>
  <conditionalFormatting sqref="F10:F16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conditionalFormatting sqref="H10:H16">
    <cfRule type="cellIs" priority="4" operator="equal" aboveAverage="0" equalAverage="0" bottom="0" percent="0" rank="0" text="" dxfId="0">
      <formula>"OK"</formula>
    </cfRule>
    <cfRule type="cellIs" priority="5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"/>
    <col collapsed="false" customWidth="true" hidden="false" outlineLevel="0" max="4" min="4" style="0" width="46"/>
    <col collapsed="false" customWidth="true" hidden="false" outlineLevel="0" max="5" min="5" style="0" width="18"/>
    <col collapsed="false" customWidth="true" hidden="false" outlineLevel="0" max="6" min="6" style="0" width="11"/>
  </cols>
  <sheetData>
    <row r="1" customFormat="false" ht="19.7" hidden="false" customHeight="false" outlineLevel="0" collapsed="false">
      <c r="A1" s="1" t="s">
        <v>171</v>
      </c>
    </row>
    <row r="2" customFormat="false" ht="15" hidden="false" customHeight="false" outlineLevel="0" collapsed="false">
      <c r="A2" s="13" t="s">
        <v>172</v>
      </c>
    </row>
    <row r="4" customFormat="false" ht="30" hidden="false" customHeight="true" outlineLevel="0" collapsed="false">
      <c r="A4" s="4" t="s">
        <v>173</v>
      </c>
      <c r="B4" s="4"/>
      <c r="C4" s="4"/>
      <c r="D4" s="4"/>
      <c r="E4" s="4"/>
      <c r="F4" s="4"/>
    </row>
    <row r="5" customFormat="false" ht="30" hidden="false" customHeight="true" outlineLevel="0" collapsed="false">
      <c r="A5" s="4" t="s">
        <v>174</v>
      </c>
      <c r="B5" s="4"/>
      <c r="C5" s="4"/>
      <c r="D5" s="4"/>
      <c r="E5" s="4"/>
      <c r="F5" s="4"/>
    </row>
    <row r="6" customFormat="false" ht="15.75" hidden="false" customHeight="true" outlineLevel="0" collapsed="false">
      <c r="A6" s="4" t="s">
        <v>175</v>
      </c>
      <c r="B6" s="4"/>
      <c r="C6" s="4"/>
      <c r="D6" s="4"/>
      <c r="E6" s="4"/>
      <c r="F6" s="4"/>
    </row>
    <row r="7" customFormat="false" ht="15.75" hidden="false" customHeight="true" outlineLevel="0" collapsed="false">
      <c r="A7" s="4" t="s">
        <v>176</v>
      </c>
      <c r="B7" s="4"/>
      <c r="C7" s="4"/>
      <c r="D7" s="4"/>
      <c r="E7" s="4"/>
      <c r="F7" s="4"/>
    </row>
    <row r="9" customFormat="false" ht="31.5" hidden="false" customHeight="true" outlineLevel="0" collapsed="false">
      <c r="A9" s="7" t="s">
        <v>177</v>
      </c>
      <c r="B9" s="7" t="s">
        <v>178</v>
      </c>
      <c r="D9" s="7" t="s">
        <v>57</v>
      </c>
      <c r="E9" s="7" t="s">
        <v>58</v>
      </c>
      <c r="F9" s="7" t="s">
        <v>59</v>
      </c>
    </row>
    <row r="10" customFormat="false" ht="18" hidden="false" customHeight="true" outlineLevel="0" collapsed="false">
      <c r="A10" s="9" t="n">
        <v>0</v>
      </c>
      <c r="B10" s="14" t="n">
        <v>-850000</v>
      </c>
      <c r="D10" s="15" t="s">
        <v>179</v>
      </c>
      <c r="E10" s="16"/>
      <c r="F10" s="17" t="str">
        <f aca="false">IF(E10="","",IFERROR(IF(ISNUMBER(Gabarito!$C$46),IF(ABS(E10-Gabarito!$C$46)&lt;=1,"OK","revise"),IF(TRIM(E10&amp;"")=TRIM(Gabarito!$C$46&amp;""),"OK","revise")),"revise"))</f>
        <v/>
      </c>
    </row>
    <row r="11" customFormat="false" ht="18" hidden="false" customHeight="true" outlineLevel="0" collapsed="false">
      <c r="A11" s="9" t="n">
        <v>1</v>
      </c>
      <c r="B11" s="14" t="n">
        <v>210000</v>
      </c>
      <c r="D11" s="15" t="s">
        <v>180</v>
      </c>
      <c r="E11" s="22"/>
      <c r="F11" s="17" t="str">
        <f aca="false">IF(E11="","",IFERROR(IF(ISNUMBER(Gabarito!$C$47),IF(ABS(E11-Gabarito!$C$47)&lt;=0.0005,"OK","revise"),IF(TRIM(E11&amp;"")=TRIM(Gabarito!$C$47&amp;""),"OK","revise")),"revise"))</f>
        <v/>
      </c>
    </row>
    <row r="12" customFormat="false" ht="18" hidden="false" customHeight="true" outlineLevel="0" collapsed="false">
      <c r="A12" s="9" t="n">
        <v>2</v>
      </c>
      <c r="B12" s="14" t="n">
        <v>260000</v>
      </c>
      <c r="D12" s="15" t="s">
        <v>181</v>
      </c>
      <c r="E12" s="19"/>
      <c r="F12" s="17" t="str">
        <f aca="false">IF(E12="","",IFERROR(IF(ISNUMBER(Gabarito!$C$48),IF(ABS(E12-Gabarito!$C$48)&lt;=1,"OK","revise"),IF(TRIM(E12&amp;"")=TRIM(Gabarito!$C$48&amp;""),"OK","revise")),"revise"))</f>
        <v/>
      </c>
    </row>
    <row r="13" customFormat="false" ht="18" hidden="false" customHeight="true" outlineLevel="0" collapsed="false">
      <c r="A13" s="9" t="n">
        <v>3</v>
      </c>
      <c r="B13" s="14" t="n">
        <v>290000</v>
      </c>
      <c r="D13" s="15" t="s">
        <v>182</v>
      </c>
      <c r="E13" s="16"/>
      <c r="F13" s="17" t="str">
        <f aca="false">IF(E13="","",IFERROR(IF(ISNUMBER(Gabarito!$C$49),IF(ABS(E13-Gabarito!$C$49)&lt;=1,"OK","revise"),IF(TRIM(E13&amp;"")=TRIM(Gabarito!$C$49&amp;""),"OK","revise")),"revise"))</f>
        <v/>
      </c>
    </row>
    <row r="14" customFormat="false" ht="15" hidden="false" customHeight="false" outlineLevel="0" collapsed="false">
      <c r="A14" s="9" t="n">
        <v>4</v>
      </c>
      <c r="B14" s="14" t="n">
        <v>300000</v>
      </c>
    </row>
    <row r="15" customFormat="false" ht="15" hidden="false" customHeight="false" outlineLevel="0" collapsed="false">
      <c r="A15" s="9" t="n">
        <v>5</v>
      </c>
      <c r="B15" s="14" t="n">
        <v>310000</v>
      </c>
    </row>
    <row r="17" customFormat="false" ht="15" hidden="false" customHeight="false" outlineLevel="0" collapsed="false">
      <c r="A17" s="23" t="s">
        <v>183</v>
      </c>
      <c r="B17" s="24" t="n">
        <v>0.14</v>
      </c>
    </row>
    <row r="19" customFormat="false" ht="15" hidden="false" customHeight="false" outlineLevel="0" collapsed="false">
      <c r="A19" s="2" t="s">
        <v>184</v>
      </c>
    </row>
    <row r="21" customFormat="false" ht="15" hidden="false" customHeight="false" outlineLevel="0" collapsed="false">
      <c r="A21" s="12" t="s">
        <v>46</v>
      </c>
    </row>
  </sheetData>
  <mergeCells count="4">
    <mergeCell ref="A4:F4"/>
    <mergeCell ref="A5:F5"/>
    <mergeCell ref="A6:F6"/>
    <mergeCell ref="A7:F7"/>
  </mergeCells>
  <conditionalFormatting sqref="F10:F13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44"/>
    <col collapsed="false" customWidth="true" hidden="false" outlineLevel="0" max="5" min="5" style="0" width="18"/>
    <col collapsed="false" customWidth="true" hidden="false" outlineLevel="0" max="6" min="6" style="0" width="11"/>
  </cols>
  <sheetData>
    <row r="1" customFormat="false" ht="19.7" hidden="false" customHeight="false" outlineLevel="0" collapsed="false">
      <c r="A1" s="1" t="s">
        <v>185</v>
      </c>
    </row>
    <row r="2" customFormat="false" ht="15" hidden="false" customHeight="false" outlineLevel="0" collapsed="false">
      <c r="A2" s="13" t="s">
        <v>186</v>
      </c>
    </row>
    <row r="4" customFormat="false" ht="15.75" hidden="false" customHeight="true" outlineLevel="0" collapsed="false">
      <c r="A4" s="4" t="s">
        <v>187</v>
      </c>
      <c r="B4" s="4"/>
      <c r="C4" s="4"/>
      <c r="D4" s="4"/>
      <c r="E4" s="4"/>
      <c r="F4" s="4"/>
    </row>
    <row r="5" customFormat="false" ht="15.75" hidden="false" customHeight="true" outlineLevel="0" collapsed="false">
      <c r="A5" s="4" t="s">
        <v>188</v>
      </c>
      <c r="B5" s="4"/>
      <c r="C5" s="4"/>
      <c r="D5" s="4"/>
      <c r="E5" s="4"/>
      <c r="F5" s="4"/>
    </row>
    <row r="6" customFormat="false" ht="30" hidden="false" customHeight="true" outlineLevel="0" collapsed="false">
      <c r="A6" s="4" t="s">
        <v>189</v>
      </c>
      <c r="B6" s="4"/>
      <c r="C6" s="4"/>
      <c r="D6" s="4"/>
      <c r="E6" s="4"/>
      <c r="F6" s="4"/>
    </row>
    <row r="7" customFormat="false" ht="15.75" hidden="false" customHeight="true" outlineLevel="0" collapsed="false">
      <c r="A7" s="4" t="s">
        <v>190</v>
      </c>
      <c r="B7" s="4"/>
      <c r="C7" s="4"/>
      <c r="D7" s="4"/>
      <c r="E7" s="4"/>
      <c r="F7" s="4"/>
    </row>
    <row r="9" customFormat="false" ht="31.5" hidden="false" customHeight="true" outlineLevel="0" collapsed="false">
      <c r="A9" s="7" t="s">
        <v>191</v>
      </c>
      <c r="B9" s="7" t="s">
        <v>192</v>
      </c>
      <c r="D9" s="7" t="s">
        <v>57</v>
      </c>
      <c r="E9" s="7" t="s">
        <v>58</v>
      </c>
      <c r="F9" s="7" t="s">
        <v>59</v>
      </c>
    </row>
    <row r="10" customFormat="false" ht="18" hidden="false" customHeight="true" outlineLevel="0" collapsed="false">
      <c r="A10" s="8" t="s">
        <v>193</v>
      </c>
      <c r="B10" s="14" t="n">
        <v>300000</v>
      </c>
      <c r="D10" s="15" t="s">
        <v>194</v>
      </c>
      <c r="E10" s="25"/>
      <c r="F10" s="17" t="str">
        <f aca="false">IF(E10="","",IFERROR(IF(ISNUMBER(Gabarito!$C$50),IF(ABS(ABS(E10)-ABS(Gabarito!$C$50))&lt;=1,"OK","revise"),IF(TRIM(E10&amp;"")=TRIM(Gabarito!$C$50&amp;""),"OK","revise")),"revise"))</f>
        <v/>
      </c>
    </row>
    <row r="11" customFormat="false" ht="18" hidden="false" customHeight="true" outlineLevel="0" collapsed="false">
      <c r="A11" s="8" t="s">
        <v>195</v>
      </c>
      <c r="B11" s="24" t="n">
        <v>0.015</v>
      </c>
      <c r="D11" s="15" t="s">
        <v>196</v>
      </c>
      <c r="E11" s="16"/>
      <c r="F11" s="17" t="str">
        <f aca="false">IF(E11="","",IFERROR(IF(ISNUMBER(Gabarito!$C$51),IF(ABS(ABS(E11)-ABS(Gabarito!$C$51))&lt;=1,"OK","revise"),IF(TRIM(E11&amp;"")=TRIM(Gabarito!$C$51&amp;""),"OK","revise")),"revise"))</f>
        <v/>
      </c>
    </row>
    <row r="12" customFormat="false" ht="18" hidden="false" customHeight="true" outlineLevel="0" collapsed="false">
      <c r="A12" s="8" t="s">
        <v>197</v>
      </c>
      <c r="B12" s="26" t="n">
        <v>36</v>
      </c>
      <c r="D12" s="15" t="s">
        <v>198</v>
      </c>
      <c r="E12" s="16"/>
      <c r="F12" s="17" t="str">
        <f aca="false">IF(E12="","",IFERROR(IF(ISNUMBER(Gabarito!$C$52),IF(ABS(ABS(E12)-ABS(Gabarito!$C$52))&lt;=1,"OK","revise"),IF(TRIM(E12&amp;"")=TRIM(Gabarito!$C$52&amp;""),"OK","revise")),"revise"))</f>
        <v/>
      </c>
    </row>
    <row r="13" customFormat="false" ht="30" hidden="false" customHeight="true" outlineLevel="0" collapsed="false">
      <c r="A13" s="8" t="s">
        <v>199</v>
      </c>
      <c r="B13" s="24" t="n">
        <v>0.18</v>
      </c>
      <c r="D13" s="15" t="s">
        <v>200</v>
      </c>
      <c r="E13" s="25"/>
      <c r="F13" s="17" t="str">
        <f aca="false">IF(E13="","",IFERROR(IF(ISNUMBER(Gabarito!$C$53),IF(ABS(ABS(E13)-ABS(Gabarito!$C$53))&lt;=1,"OK","revise"),IF(TRIM(E13&amp;"")=TRIM(Gabarito!$C$53&amp;""),"OK","revise")),"revise"))</f>
        <v/>
      </c>
    </row>
    <row r="16" customFormat="false" ht="15" hidden="false" customHeight="false" outlineLevel="0" collapsed="false">
      <c r="A16" s="2" t="s">
        <v>201</v>
      </c>
    </row>
    <row r="18" customFormat="false" ht="15" hidden="false" customHeight="false" outlineLevel="0" collapsed="false">
      <c r="A18" s="12" t="s">
        <v>46</v>
      </c>
    </row>
  </sheetData>
  <mergeCells count="4">
    <mergeCell ref="A4:F4"/>
    <mergeCell ref="A5:F5"/>
    <mergeCell ref="A6:F6"/>
    <mergeCell ref="A7:F7"/>
  </mergeCells>
  <conditionalFormatting sqref="F10:F13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40"/>
    <col collapsed="false" customWidth="true" hidden="false" outlineLevel="0" max="8" min="8" style="0" width="18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202</v>
      </c>
    </row>
    <row r="2" customFormat="false" ht="15" hidden="false" customHeight="false" outlineLevel="0" collapsed="false">
      <c r="A2" s="13" t="s">
        <v>203</v>
      </c>
    </row>
    <row r="4" customFormat="false" ht="15.75" hidden="false" customHeight="true" outlineLevel="0" collapsed="false">
      <c r="A4" s="4" t="s">
        <v>204</v>
      </c>
      <c r="B4" s="4"/>
      <c r="C4" s="4"/>
      <c r="D4" s="4"/>
      <c r="E4" s="4"/>
      <c r="F4" s="4"/>
      <c r="G4" s="4"/>
      <c r="H4" s="4"/>
      <c r="I4" s="4"/>
    </row>
    <row r="5" customFormat="false" ht="15.75" hidden="false" customHeight="true" outlineLevel="0" collapsed="false">
      <c r="A5" s="4" t="s">
        <v>205</v>
      </c>
      <c r="B5" s="4"/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4" t="s">
        <v>206</v>
      </c>
      <c r="B6" s="4"/>
      <c r="C6" s="4"/>
      <c r="D6" s="4"/>
      <c r="E6" s="4"/>
      <c r="F6" s="4"/>
      <c r="G6" s="4"/>
      <c r="H6" s="4"/>
      <c r="I6" s="4"/>
    </row>
    <row r="7" customFormat="false" ht="30" hidden="false" customHeight="true" outlineLevel="0" collapsed="false">
      <c r="A7" s="4" t="s">
        <v>207</v>
      </c>
      <c r="B7" s="4"/>
      <c r="C7" s="4"/>
      <c r="D7" s="4"/>
      <c r="E7" s="4"/>
      <c r="F7" s="4"/>
      <c r="G7" s="4"/>
      <c r="H7" s="4"/>
      <c r="I7" s="4"/>
    </row>
    <row r="8" customFormat="false" ht="30" hidden="false" customHeight="true" outlineLevel="0" collapsed="false">
      <c r="A8" s="4" t="s">
        <v>208</v>
      </c>
      <c r="B8" s="4"/>
      <c r="C8" s="4"/>
      <c r="D8" s="4"/>
      <c r="E8" s="4"/>
      <c r="F8" s="4"/>
      <c r="G8" s="4"/>
      <c r="H8" s="4"/>
      <c r="I8" s="4"/>
    </row>
    <row r="10" customFormat="false" ht="31.5" hidden="false" customHeight="true" outlineLevel="0" collapsed="false">
      <c r="A10" s="7" t="s">
        <v>209</v>
      </c>
      <c r="B10" s="7" t="s">
        <v>121</v>
      </c>
      <c r="C10" s="7" t="s">
        <v>210</v>
      </c>
      <c r="D10" s="7" t="s">
        <v>116</v>
      </c>
      <c r="E10" s="7" t="s">
        <v>56</v>
      </c>
      <c r="G10" s="7" t="s">
        <v>57</v>
      </c>
      <c r="H10" s="7" t="s">
        <v>58</v>
      </c>
      <c r="I10" s="7" t="s">
        <v>59</v>
      </c>
    </row>
    <row r="11" customFormat="false" ht="18" hidden="false" customHeight="true" outlineLevel="0" collapsed="false">
      <c r="A11" s="27" t="n">
        <v>46298</v>
      </c>
      <c r="B11" s="8" t="s">
        <v>117</v>
      </c>
      <c r="C11" s="8" t="s">
        <v>211</v>
      </c>
      <c r="D11" s="8" t="s">
        <v>123</v>
      </c>
      <c r="E11" s="14" t="n">
        <v>48300</v>
      </c>
      <c r="G11" s="15" t="s">
        <v>212</v>
      </c>
      <c r="H11" s="16"/>
      <c r="I11" s="17" t="str">
        <f aca="false">IF(H11="","",IFERROR(IF(ISNUMBER(Gabarito!$C$54),IF(ABS(H11-Gabarito!$C$54)&lt;=1,"OK","revise"),IF(TRIM(H11&amp;"")=TRIM(Gabarito!$C$54&amp;""),"OK","revise")),"revise"))</f>
        <v/>
      </c>
    </row>
    <row r="12" customFormat="false" ht="18" hidden="false" customHeight="true" outlineLevel="0" collapsed="false">
      <c r="A12" s="27" t="n">
        <v>46299</v>
      </c>
      <c r="B12" s="8" t="s">
        <v>118</v>
      </c>
      <c r="C12" s="8" t="s">
        <v>213</v>
      </c>
      <c r="D12" s="8" t="s">
        <v>124</v>
      </c>
      <c r="E12" s="14" t="n">
        <v>35700</v>
      </c>
      <c r="G12" s="15" t="s">
        <v>214</v>
      </c>
      <c r="H12" s="16"/>
      <c r="I12" s="17" t="str">
        <f aca="false">IF(H12="","",IFERROR(IF(ISNUMBER(Gabarito!$C$55),IF(ABS(H12-Gabarito!$C$55)&lt;=1,"OK","revise"),IF(TRIM(H12&amp;"")=TRIM(Gabarito!$C$55&amp;""),"OK","revise")),"revise"))</f>
        <v/>
      </c>
    </row>
    <row r="13" customFormat="false" ht="18" hidden="false" customHeight="true" outlineLevel="0" collapsed="false">
      <c r="A13" s="27" t="n">
        <v>46301</v>
      </c>
      <c r="B13" s="8" t="s">
        <v>119</v>
      </c>
      <c r="C13" s="8" t="s">
        <v>215</v>
      </c>
      <c r="D13" s="8" t="s">
        <v>129</v>
      </c>
      <c r="E13" s="14" t="n">
        <v>27900</v>
      </c>
      <c r="G13" s="15" t="s">
        <v>216</v>
      </c>
      <c r="H13" s="16"/>
      <c r="I13" s="17" t="str">
        <f aca="false">IF(H13="","",IFERROR(IF(ISNUMBER(Gabarito!$C$56),IF(ABS(H13-Gabarito!$C$56)&lt;=1,"OK","revise"),IF(TRIM(H13&amp;"")=TRIM(Gabarito!$C$56&amp;""),"OK","revise")),"revise"))</f>
        <v/>
      </c>
    </row>
    <row r="14" customFormat="false" ht="18" hidden="false" customHeight="true" outlineLevel="0" collapsed="false">
      <c r="A14" s="27" t="n">
        <v>46302</v>
      </c>
      <c r="B14" s="8" t="s">
        <v>117</v>
      </c>
      <c r="C14" s="8" t="s">
        <v>217</v>
      </c>
      <c r="D14" s="8" t="s">
        <v>128</v>
      </c>
      <c r="E14" s="14" t="n">
        <v>41200</v>
      </c>
      <c r="G14" s="15" t="s">
        <v>218</v>
      </c>
      <c r="H14" s="16"/>
      <c r="I14" s="17" t="str">
        <f aca="false">IF(H14="","",IFERROR(IF(ISNUMBER(Gabarito!$C$57),IF(ABS(H14-Gabarito!$C$57)&lt;=1,"OK","revise"),IF(TRIM(H14&amp;"")=TRIM(Gabarito!$C$57&amp;""),"OK","revise")),"revise"))</f>
        <v/>
      </c>
    </row>
    <row r="15" customFormat="false" ht="18" hidden="false" customHeight="true" outlineLevel="0" collapsed="false">
      <c r="A15" s="27" t="n">
        <v>46304</v>
      </c>
      <c r="B15" s="8" t="s">
        <v>120</v>
      </c>
      <c r="C15" s="8" t="s">
        <v>219</v>
      </c>
      <c r="D15" s="8" t="s">
        <v>126</v>
      </c>
      <c r="E15" s="14" t="n">
        <v>22400</v>
      </c>
      <c r="G15" s="15" t="s">
        <v>220</v>
      </c>
      <c r="H15" s="19"/>
      <c r="I15" s="17" t="str">
        <f aca="false">IF(H15="","",IFERROR(IF(ISNUMBER(Gabarito!$C$58),IF(ABS(H15-Gabarito!$C$58)&lt;=1,"OK","revise"),IF(TRIM(H15&amp;"")=TRIM(Gabarito!$C$58&amp;""),"OK","revise")),"revise"))</f>
        <v/>
      </c>
    </row>
    <row r="16" customFormat="false" ht="15" hidden="false" customHeight="false" outlineLevel="0" collapsed="false">
      <c r="A16" s="27" t="n">
        <v>46305</v>
      </c>
      <c r="B16" s="8" t="s">
        <v>117</v>
      </c>
      <c r="C16" s="8" t="s">
        <v>211</v>
      </c>
      <c r="D16" s="8" t="s">
        <v>124</v>
      </c>
      <c r="E16" s="14" t="n">
        <v>52600</v>
      </c>
    </row>
    <row r="17" customFormat="false" ht="15" hidden="false" customHeight="false" outlineLevel="0" collapsed="false">
      <c r="A17" s="27" t="n">
        <v>46308</v>
      </c>
      <c r="B17" s="8" t="s">
        <v>118</v>
      </c>
      <c r="C17" s="8" t="s">
        <v>213</v>
      </c>
      <c r="D17" s="8" t="s">
        <v>123</v>
      </c>
      <c r="E17" s="14" t="n">
        <v>31800</v>
      </c>
    </row>
    <row r="18" customFormat="false" ht="15" hidden="false" customHeight="false" outlineLevel="0" collapsed="false">
      <c r="A18" s="27" t="n">
        <v>46309</v>
      </c>
      <c r="B18" s="8" t="s">
        <v>119</v>
      </c>
      <c r="C18" s="8" t="s">
        <v>215</v>
      </c>
      <c r="D18" s="8" t="s">
        <v>131</v>
      </c>
      <c r="E18" s="14" t="n">
        <v>14200</v>
      </c>
    </row>
    <row r="19" customFormat="false" ht="15" hidden="false" customHeight="false" outlineLevel="0" collapsed="false">
      <c r="A19" s="27" t="n">
        <v>46310</v>
      </c>
      <c r="B19" s="8" t="s">
        <v>117</v>
      </c>
      <c r="C19" s="8" t="s">
        <v>217</v>
      </c>
      <c r="D19" s="8" t="s">
        <v>129</v>
      </c>
      <c r="E19" s="14" t="n">
        <v>38900</v>
      </c>
    </row>
    <row r="20" customFormat="false" ht="15" hidden="false" customHeight="false" outlineLevel="0" collapsed="false">
      <c r="A20" s="27" t="n">
        <v>46311</v>
      </c>
      <c r="B20" s="8" t="s">
        <v>120</v>
      </c>
      <c r="C20" s="8" t="s">
        <v>219</v>
      </c>
      <c r="D20" s="8" t="s">
        <v>128</v>
      </c>
      <c r="E20" s="14" t="n">
        <v>19600</v>
      </c>
    </row>
    <row r="21" customFormat="false" ht="15" hidden="false" customHeight="false" outlineLevel="0" collapsed="false">
      <c r="A21" s="27" t="n">
        <v>46315</v>
      </c>
      <c r="B21" s="8" t="s">
        <v>118</v>
      </c>
      <c r="C21" s="8" t="s">
        <v>213</v>
      </c>
      <c r="D21" s="8" t="s">
        <v>129</v>
      </c>
      <c r="E21" s="14" t="n">
        <v>26700</v>
      </c>
    </row>
    <row r="22" customFormat="false" ht="15" hidden="false" customHeight="false" outlineLevel="0" collapsed="false">
      <c r="A22" s="27" t="n">
        <v>46316</v>
      </c>
      <c r="B22" s="8" t="s">
        <v>117</v>
      </c>
      <c r="C22" s="8" t="s">
        <v>211</v>
      </c>
      <c r="D22" s="8" t="s">
        <v>126</v>
      </c>
      <c r="E22" s="14" t="n">
        <v>44100</v>
      </c>
    </row>
    <row r="23" customFormat="false" ht="15" hidden="false" customHeight="false" outlineLevel="0" collapsed="false">
      <c r="A23" s="27" t="n">
        <v>46317</v>
      </c>
      <c r="B23" s="8" t="s">
        <v>119</v>
      </c>
      <c r="C23" s="8" t="s">
        <v>215</v>
      </c>
      <c r="D23" s="8" t="s">
        <v>124</v>
      </c>
      <c r="E23" s="14" t="n">
        <v>33500</v>
      </c>
    </row>
    <row r="24" customFormat="false" ht="15" hidden="false" customHeight="false" outlineLevel="0" collapsed="false">
      <c r="A24" s="27" t="n">
        <v>46318</v>
      </c>
      <c r="B24" s="8" t="s">
        <v>117</v>
      </c>
      <c r="C24" s="8" t="s">
        <v>217</v>
      </c>
      <c r="D24" s="8" t="s">
        <v>123</v>
      </c>
      <c r="E24" s="14" t="n">
        <v>29800</v>
      </c>
    </row>
    <row r="25" customFormat="false" ht="15" hidden="false" customHeight="false" outlineLevel="0" collapsed="false">
      <c r="A25" s="27" t="n">
        <v>46319</v>
      </c>
      <c r="B25" s="8" t="s">
        <v>118</v>
      </c>
      <c r="C25" s="8" t="s">
        <v>213</v>
      </c>
      <c r="D25" s="8" t="s">
        <v>131</v>
      </c>
      <c r="E25" s="14" t="n">
        <v>12900</v>
      </c>
    </row>
    <row r="26" customFormat="false" ht="15" hidden="false" customHeight="false" outlineLevel="0" collapsed="false">
      <c r="A26" s="27" t="n">
        <v>46322</v>
      </c>
      <c r="B26" s="8" t="s">
        <v>120</v>
      </c>
      <c r="C26" s="8" t="s">
        <v>219</v>
      </c>
      <c r="D26" s="8" t="s">
        <v>124</v>
      </c>
      <c r="E26" s="14" t="n">
        <v>30200</v>
      </c>
    </row>
    <row r="27" customFormat="false" ht="15" hidden="false" customHeight="false" outlineLevel="0" collapsed="false">
      <c r="A27" s="27" t="n">
        <v>46323</v>
      </c>
      <c r="B27" s="8" t="s">
        <v>117</v>
      </c>
      <c r="C27" s="8" t="s">
        <v>211</v>
      </c>
      <c r="D27" s="8" t="s">
        <v>131</v>
      </c>
      <c r="E27" s="14" t="n">
        <v>16700</v>
      </c>
    </row>
    <row r="28" customFormat="false" ht="15" hidden="false" customHeight="false" outlineLevel="0" collapsed="false">
      <c r="A28" s="27" t="n">
        <v>46324</v>
      </c>
      <c r="B28" s="8" t="s">
        <v>119</v>
      </c>
      <c r="C28" s="8" t="s">
        <v>215</v>
      </c>
      <c r="D28" s="8" t="s">
        <v>123</v>
      </c>
      <c r="E28" s="14" t="n">
        <v>24600</v>
      </c>
    </row>
    <row r="29" customFormat="false" ht="15" hidden="false" customHeight="false" outlineLevel="0" collapsed="false">
      <c r="A29" s="27" t="n">
        <v>46325</v>
      </c>
      <c r="B29" s="8" t="s">
        <v>117</v>
      </c>
      <c r="C29" s="8" t="s">
        <v>217</v>
      </c>
      <c r="D29" s="8" t="s">
        <v>124</v>
      </c>
      <c r="E29" s="14" t="n">
        <v>47300</v>
      </c>
    </row>
    <row r="30" customFormat="false" ht="15" hidden="false" customHeight="false" outlineLevel="0" collapsed="false">
      <c r="A30" s="27" t="n">
        <v>46326</v>
      </c>
      <c r="B30" s="8" t="s">
        <v>118</v>
      </c>
      <c r="C30" s="8" t="s">
        <v>213</v>
      </c>
      <c r="D30" s="8" t="s">
        <v>126</v>
      </c>
      <c r="E30" s="14" t="n">
        <v>21400</v>
      </c>
    </row>
    <row r="32" customFormat="false" ht="15" hidden="false" customHeight="false" outlineLevel="0" collapsed="false">
      <c r="A32" s="2" t="s">
        <v>221</v>
      </c>
    </row>
    <row r="34" customFormat="false" ht="15" hidden="false" customHeight="false" outlineLevel="0" collapsed="false">
      <c r="A34" s="12" t="s">
        <v>46</v>
      </c>
    </row>
  </sheetData>
  <mergeCells count="5">
    <mergeCell ref="A4:I4"/>
    <mergeCell ref="A5:I5"/>
    <mergeCell ref="A6:I6"/>
    <mergeCell ref="A7:I7"/>
    <mergeCell ref="A8:I8"/>
  </mergeCells>
  <conditionalFormatting sqref="I11:I15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3"/>
    <col collapsed="false" customWidth="true" hidden="false" outlineLevel="0" max="4" min="4" style="0" width="44"/>
    <col collapsed="false" customWidth="true" hidden="false" outlineLevel="0" max="5" min="5" style="0" width="18"/>
    <col collapsed="false" customWidth="true" hidden="false" outlineLevel="0" max="6" min="6" style="0" width="11"/>
  </cols>
  <sheetData>
    <row r="1" customFormat="false" ht="19.7" hidden="false" customHeight="false" outlineLevel="0" collapsed="false">
      <c r="A1" s="1" t="s">
        <v>222</v>
      </c>
    </row>
    <row r="2" customFormat="false" ht="15" hidden="false" customHeight="false" outlineLevel="0" collapsed="false">
      <c r="A2" s="13" t="s">
        <v>223</v>
      </c>
    </row>
    <row r="4" customFormat="false" ht="30" hidden="false" customHeight="true" outlineLevel="0" collapsed="false">
      <c r="A4" s="4" t="s">
        <v>224</v>
      </c>
      <c r="B4" s="4"/>
      <c r="C4" s="4"/>
      <c r="D4" s="4"/>
      <c r="E4" s="4"/>
      <c r="F4" s="4"/>
    </row>
    <row r="5" customFormat="false" ht="30" hidden="false" customHeight="true" outlineLevel="0" collapsed="false">
      <c r="A5" s="4" t="s">
        <v>225</v>
      </c>
      <c r="B5" s="4"/>
      <c r="C5" s="4"/>
      <c r="D5" s="4"/>
      <c r="E5" s="4"/>
      <c r="F5" s="4"/>
    </row>
    <row r="6" customFormat="false" ht="30" hidden="false" customHeight="true" outlineLevel="0" collapsed="false">
      <c r="A6" s="4" t="s">
        <v>226</v>
      </c>
      <c r="B6" s="4"/>
      <c r="C6" s="4"/>
      <c r="D6" s="4"/>
      <c r="E6" s="4"/>
      <c r="F6" s="4"/>
    </row>
    <row r="7" customFormat="false" ht="30" hidden="false" customHeight="true" outlineLevel="0" collapsed="false">
      <c r="A7" s="4" t="s">
        <v>227</v>
      </c>
      <c r="B7" s="4"/>
      <c r="C7" s="4"/>
      <c r="D7" s="4"/>
      <c r="E7" s="4"/>
      <c r="F7" s="4"/>
    </row>
    <row r="9" customFormat="false" ht="31.5" hidden="false" customHeight="true" outlineLevel="0" collapsed="false">
      <c r="A9" s="7" t="s">
        <v>228</v>
      </c>
      <c r="B9" s="7" t="s">
        <v>56</v>
      </c>
      <c r="D9" s="7" t="s">
        <v>57</v>
      </c>
      <c r="E9" s="7" t="s">
        <v>58</v>
      </c>
      <c r="F9" s="7" t="s">
        <v>59</v>
      </c>
    </row>
    <row r="10" customFormat="false" ht="18" hidden="false" customHeight="true" outlineLevel="0" collapsed="false">
      <c r="A10" s="8" t="s">
        <v>163</v>
      </c>
      <c r="B10" s="14" t="n">
        <v>2400000</v>
      </c>
      <c r="D10" s="15" t="s">
        <v>229</v>
      </c>
      <c r="E10" s="16"/>
      <c r="F10" s="17" t="str">
        <f aca="false">IF(E10="","",IFERROR(IF(ISNUMBER(Gabarito!$C$59),IF(ABS(E10-Gabarito!$C$59)&lt;=1,"OK","revise"),IF(TRIM(E10&amp;"")=TRIM(Gabarito!$C$59&amp;""),"OK","revise")),"revise"))</f>
        <v/>
      </c>
    </row>
    <row r="11" customFormat="false" ht="18" hidden="false" customHeight="true" outlineLevel="0" collapsed="false">
      <c r="A11" s="8" t="s">
        <v>164</v>
      </c>
      <c r="B11" s="14" t="n">
        <v>-1296000</v>
      </c>
      <c r="D11" s="15" t="s">
        <v>230</v>
      </c>
      <c r="E11" s="16"/>
      <c r="F11" s="17" t="str">
        <f aca="false">IF(E11="","",IFERROR(IF(ISNUMBER(Gabarito!$C$60),IF(ABS(E11-Gabarito!$C$60)&lt;=1,"OK","revise"),IF(TRIM(E11&amp;"")=TRIM(Gabarito!$C$60&amp;""),"OK","revise")),"revise"))</f>
        <v/>
      </c>
    </row>
    <row r="12" customFormat="false" ht="18" hidden="false" customHeight="true" outlineLevel="0" collapsed="false">
      <c r="A12" s="8" t="s">
        <v>231</v>
      </c>
      <c r="B12" s="14" t="n">
        <v>-264000</v>
      </c>
      <c r="D12" s="15" t="s">
        <v>232</v>
      </c>
      <c r="E12" s="16"/>
      <c r="F12" s="17" t="str">
        <f aca="false">IF(E12="","",IFERROR(IF(ISNUMBER(Gabarito!$C$61),IF(ABS(E12-Gabarito!$C$61)&lt;=1,"OK","revise"),IF(TRIM(E12&amp;"")=TRIM(Gabarito!$C$61&amp;""),"OK","revise")),"revise"))</f>
        <v/>
      </c>
    </row>
    <row r="13" customFormat="false" ht="18" hidden="false" customHeight="true" outlineLevel="0" collapsed="false">
      <c r="A13" s="8" t="s">
        <v>233</v>
      </c>
      <c r="B13" s="14" t="n">
        <v>-312000</v>
      </c>
      <c r="D13" s="15" t="s">
        <v>234</v>
      </c>
      <c r="E13" s="16"/>
      <c r="F13" s="17" t="str">
        <f aca="false">IF(E13="","",IFERROR(IF(ISNUMBER(Gabarito!$C$62),IF(ABS(E13-Gabarito!$C$62)&lt;=1,"OK","revise"),IF(TRIM(E13&amp;"")=TRIM(Gabarito!$C$62&amp;""),"OK","revise")),"revise"))</f>
        <v/>
      </c>
    </row>
    <row r="14" customFormat="false" ht="30" hidden="false" customHeight="true" outlineLevel="0" collapsed="false">
      <c r="A14" s="8" t="s">
        <v>167</v>
      </c>
      <c r="B14" s="14" t="n">
        <v>-96000</v>
      </c>
      <c r="D14" s="15" t="s">
        <v>235</v>
      </c>
      <c r="E14" s="20"/>
      <c r="F14" s="17" t="str">
        <f aca="false">IF(E14="","",IFERROR(IF(ISNUMBER(Gabarito!$C$63),IF(ABS(E14-Gabarito!$C$63)&lt;=0.0005,"OK","revise"),IF(TRIM(E14&amp;"")=TRIM(Gabarito!$C$63&amp;""),"OK","revise")),"revise"))</f>
        <v/>
      </c>
    </row>
    <row r="15" customFormat="false" ht="15" hidden="false" customHeight="false" outlineLevel="0" collapsed="false">
      <c r="A15" s="8" t="s">
        <v>168</v>
      </c>
      <c r="B15" s="14" t="n">
        <v>-58000</v>
      </c>
    </row>
    <row r="16" customFormat="false" ht="15" hidden="false" customHeight="false" outlineLevel="0" collapsed="false">
      <c r="A16" s="8" t="s">
        <v>236</v>
      </c>
      <c r="B16" s="14" t="n">
        <v>-127000</v>
      </c>
    </row>
    <row r="19" customFormat="false" ht="15" hidden="false" customHeight="false" outlineLevel="0" collapsed="false">
      <c r="A19" s="2" t="s">
        <v>237</v>
      </c>
    </row>
    <row r="21" customFormat="false" ht="15" hidden="false" customHeight="false" outlineLevel="0" collapsed="false">
      <c r="A21" s="12" t="s">
        <v>46</v>
      </c>
    </row>
  </sheetData>
  <mergeCells count="4">
    <mergeCell ref="A4:F4"/>
    <mergeCell ref="A5:F5"/>
    <mergeCell ref="A6:F6"/>
    <mergeCell ref="A7:F7"/>
  </mergeCells>
  <conditionalFormatting sqref="F10:F14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5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3"/>
    <col collapsed="false" customWidth="true" hidden="false" outlineLevel="0" max="7" min="7" style="0" width="40"/>
    <col collapsed="false" customWidth="true" hidden="false" outlineLevel="0" max="8" min="8" style="0" width="14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238</v>
      </c>
    </row>
    <row r="2" customFormat="false" ht="15" hidden="false" customHeight="false" outlineLevel="0" collapsed="false">
      <c r="A2" s="13" t="s">
        <v>239</v>
      </c>
    </row>
    <row r="4" customFormat="false" ht="15.75" hidden="false" customHeight="true" outlineLevel="0" collapsed="false">
      <c r="A4" s="4" t="s">
        <v>240</v>
      </c>
      <c r="B4" s="4"/>
      <c r="C4" s="4"/>
      <c r="D4" s="4"/>
      <c r="E4" s="4"/>
      <c r="F4" s="4"/>
      <c r="G4" s="4"/>
      <c r="H4" s="4"/>
      <c r="I4" s="4"/>
    </row>
    <row r="5" customFormat="false" ht="30" hidden="false" customHeight="true" outlineLevel="0" collapsed="false">
      <c r="A5" s="4" t="s">
        <v>241</v>
      </c>
      <c r="B5" s="4"/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4" t="s">
        <v>242</v>
      </c>
      <c r="B6" s="4"/>
      <c r="C6" s="4"/>
      <c r="D6" s="4"/>
      <c r="E6" s="4"/>
      <c r="F6" s="4"/>
      <c r="G6" s="4"/>
      <c r="H6" s="4"/>
      <c r="I6" s="4"/>
    </row>
    <row r="7" customFormat="false" ht="15.75" hidden="false" customHeight="true" outlineLevel="0" collapsed="false">
      <c r="A7" s="4" t="s">
        <v>243</v>
      </c>
      <c r="B7" s="4"/>
      <c r="C7" s="4"/>
      <c r="D7" s="4"/>
      <c r="E7" s="4"/>
      <c r="F7" s="4"/>
      <c r="G7" s="4"/>
      <c r="H7" s="4"/>
      <c r="I7" s="4"/>
    </row>
    <row r="9" customFormat="false" ht="31.5" hidden="false" customHeight="true" outlineLevel="0" collapsed="false">
      <c r="A9" s="7" t="s">
        <v>55</v>
      </c>
      <c r="B9" s="7" t="s">
        <v>142</v>
      </c>
      <c r="C9" s="7" t="s">
        <v>143</v>
      </c>
      <c r="D9" s="7" t="s">
        <v>244</v>
      </c>
      <c r="E9" s="7" t="s">
        <v>59</v>
      </c>
      <c r="G9" s="7" t="s">
        <v>57</v>
      </c>
      <c r="H9" s="7" t="s">
        <v>58</v>
      </c>
      <c r="I9" s="7" t="s">
        <v>59</v>
      </c>
    </row>
    <row r="10" customFormat="false" ht="30" hidden="false" customHeight="true" outlineLevel="0" collapsed="false">
      <c r="A10" s="8" t="s">
        <v>67</v>
      </c>
      <c r="B10" s="14" t="n">
        <v>640000</v>
      </c>
      <c r="C10" s="14" t="n">
        <v>702400</v>
      </c>
      <c r="D10" s="20"/>
      <c r="E10" s="17" t="str">
        <f aca="false">IF(D10="","",IFERROR(IF(ISNUMBER(Gabarito!$C$64),IF(ABS(D10-Gabarito!$C$64)&lt;=0.0005,"OK","revise"),IF(TRIM(D10&amp;"")=TRIM(Gabarito!$C$64&amp;""),"OK","revise")),"revise"))</f>
        <v/>
      </c>
      <c r="G10" s="15" t="s">
        <v>245</v>
      </c>
      <c r="H10" s="28"/>
      <c r="I10" s="17" t="str">
        <f aca="false">IF(H10="","",IFERROR(IF(ISNUMBER(Gabarito!$C$74),IF(ABS(H10-Gabarito!$C$74)&lt;=0,"OK","revise"),IF(TRIM(H10&amp;"")=TRIM(Gabarito!$C$74&amp;""),"OK","revise")),"revise"))</f>
        <v/>
      </c>
    </row>
    <row r="11" customFormat="false" ht="18" hidden="false" customHeight="true" outlineLevel="0" collapsed="false">
      <c r="A11" s="8" t="s">
        <v>246</v>
      </c>
      <c r="B11" s="14" t="n">
        <v>48000</v>
      </c>
      <c r="C11" s="14" t="n">
        <v>55900</v>
      </c>
      <c r="D11" s="20"/>
      <c r="E11" s="17" t="str">
        <f aca="false">IF(D11="","",IFERROR(IF(ISNUMBER(Gabarito!$C$65),IF(ABS(D11-Gabarito!$C$65)&lt;=0.0005,"OK","revise"),IF(TRIM(D11&amp;"")=TRIM(Gabarito!$C$65&amp;""),"OK","revise")),"revise"))</f>
        <v/>
      </c>
      <c r="G11" s="15" t="s">
        <v>247</v>
      </c>
      <c r="H11" s="28"/>
      <c r="I11" s="17" t="str">
        <f aca="false">IF(H11="","",IFERROR(IF(ISNUMBER(Gabarito!$C$75),IF(ABS(H11-Gabarito!$C$75)&lt;=0,"OK","revise"),IF(TRIM(H11&amp;"")=TRIM(Gabarito!$C$75&amp;""),"OK","revise")),"revise"))</f>
        <v/>
      </c>
    </row>
    <row r="12" customFormat="false" ht="15" hidden="false" customHeight="false" outlineLevel="0" collapsed="false">
      <c r="A12" s="8" t="s">
        <v>248</v>
      </c>
      <c r="B12" s="14" t="n">
        <v>61000</v>
      </c>
      <c r="C12" s="14" t="n">
        <v>63800</v>
      </c>
      <c r="D12" s="20"/>
      <c r="E12" s="17" t="str">
        <f aca="false">IF(D12="","",IFERROR(IF(ISNUMBER(Gabarito!$C$66),IF(ABS(D12-Gabarito!$C$66)&lt;=0.0005,"OK","revise"),IF(TRIM(D12&amp;"")=TRIM(Gabarito!$C$66&amp;""),"OK","revise")),"revise"))</f>
        <v/>
      </c>
    </row>
    <row r="13" customFormat="false" ht="15" hidden="false" customHeight="false" outlineLevel="0" collapsed="false">
      <c r="A13" s="8" t="s">
        <v>102</v>
      </c>
      <c r="B13" s="14" t="n">
        <v>74000</v>
      </c>
      <c r="C13" s="14" t="n">
        <v>81900</v>
      </c>
      <c r="D13" s="20"/>
      <c r="E13" s="17" t="str">
        <f aca="false">IF(D13="","",IFERROR(IF(ISNUMBER(Gabarito!$C$67),IF(ABS(D13-Gabarito!$C$67)&lt;=0.0005,"OK","revise"),IF(TRIM(D13&amp;"")=TRIM(Gabarito!$C$67&amp;""),"OK","revise")),"revise"))</f>
        <v/>
      </c>
    </row>
    <row r="14" customFormat="false" ht="15" hidden="false" customHeight="false" outlineLevel="0" collapsed="false">
      <c r="A14" s="8" t="s">
        <v>62</v>
      </c>
      <c r="B14" s="14" t="n">
        <v>92000</v>
      </c>
      <c r="C14" s="14" t="n">
        <v>88300</v>
      </c>
      <c r="D14" s="20"/>
      <c r="E14" s="17" t="str">
        <f aca="false">IF(D14="","",IFERROR(IF(ISNUMBER(Gabarito!$C$68),IF(ABS(D14-Gabarito!$C$68)&lt;=0.0005,"OK","revise"),IF(TRIM(D14&amp;"")=TRIM(Gabarito!$C$68&amp;""),"OK","revise")),"revise"))</f>
        <v/>
      </c>
    </row>
    <row r="15" customFormat="false" ht="15" hidden="false" customHeight="false" outlineLevel="0" collapsed="false">
      <c r="A15" s="8" t="s">
        <v>148</v>
      </c>
      <c r="B15" s="14" t="n">
        <v>52000</v>
      </c>
      <c r="C15" s="14" t="n">
        <v>44800</v>
      </c>
      <c r="D15" s="20"/>
      <c r="E15" s="17" t="str">
        <f aca="false">IF(D15="","",IFERROR(IF(ISNUMBER(Gabarito!$C$69),IF(ABS(D15-Gabarito!$C$69)&lt;=0.0005,"OK","revise"),IF(TRIM(D15&amp;"")=TRIM(Gabarito!$C$69&amp;""),"OK","revise")),"revise"))</f>
        <v/>
      </c>
    </row>
    <row r="16" customFormat="false" ht="15" hidden="false" customHeight="false" outlineLevel="0" collapsed="false">
      <c r="A16" s="8" t="s">
        <v>72</v>
      </c>
      <c r="B16" s="14" t="n">
        <v>38000</v>
      </c>
      <c r="C16" s="14" t="n">
        <v>38000</v>
      </c>
      <c r="D16" s="20"/>
      <c r="E16" s="17" t="str">
        <f aca="false">IF(D16="","",IFERROR(IF(ISNUMBER(Gabarito!$C$70),IF(ABS(D16-Gabarito!$C$70)&lt;=0.0005,"OK","revise"),IF(TRIM(D16&amp;"")=TRIM(Gabarito!$C$70&amp;""),"OK","revise")),"revise"))</f>
        <v/>
      </c>
    </row>
    <row r="17" customFormat="false" ht="15" hidden="false" customHeight="false" outlineLevel="0" collapsed="false">
      <c r="A17" s="8" t="s">
        <v>149</v>
      </c>
      <c r="B17" s="14" t="n">
        <v>28000</v>
      </c>
      <c r="C17" s="14" t="n">
        <v>31900</v>
      </c>
      <c r="D17" s="20"/>
      <c r="E17" s="17" t="str">
        <f aca="false">IF(D17="","",IFERROR(IF(ISNUMBER(Gabarito!$C$71),IF(ABS(D17-Gabarito!$C$71)&lt;=0.0005,"OK","revise"),IF(TRIM(D17&amp;"")=TRIM(Gabarito!$C$71&amp;""),"OK","revise")),"revise"))</f>
        <v/>
      </c>
    </row>
    <row r="18" customFormat="false" ht="15" hidden="false" customHeight="false" outlineLevel="0" collapsed="false">
      <c r="A18" s="8" t="s">
        <v>64</v>
      </c>
      <c r="B18" s="14" t="n">
        <v>15000</v>
      </c>
      <c r="C18" s="14" t="n">
        <v>19400</v>
      </c>
      <c r="D18" s="20"/>
      <c r="E18" s="17" t="str">
        <f aca="false">IF(D18="","",IFERROR(IF(ISNUMBER(Gabarito!$C$72),IF(ABS(D18-Gabarito!$C$72)&lt;=0.0005,"OK","revise"),IF(TRIM(D18&amp;"")=TRIM(Gabarito!$C$72&amp;""),"OK","revise")),"revise"))</f>
        <v/>
      </c>
    </row>
    <row r="19" customFormat="false" ht="15" hidden="false" customHeight="false" outlineLevel="0" collapsed="false">
      <c r="A19" s="8" t="s">
        <v>249</v>
      </c>
      <c r="B19" s="14" t="n">
        <v>22000</v>
      </c>
      <c r="C19" s="14" t="n">
        <v>20100</v>
      </c>
      <c r="D19" s="20"/>
      <c r="E19" s="17" t="str">
        <f aca="false">IF(D19="","",IFERROR(IF(ISNUMBER(Gabarito!$C$73),IF(ABS(D19-Gabarito!$C$73)&lt;=0.0005,"OK","revise"),IF(TRIM(D19&amp;"")=TRIM(Gabarito!$C$73&amp;""),"OK","revise")),"revise"))</f>
        <v/>
      </c>
    </row>
    <row r="21" customFormat="false" ht="15" hidden="false" customHeight="false" outlineLevel="0" collapsed="false">
      <c r="A21" s="2" t="s">
        <v>250</v>
      </c>
    </row>
    <row r="23" customFormat="false" ht="15" hidden="false" customHeight="false" outlineLevel="0" collapsed="false">
      <c r="A23" s="12" t="s">
        <v>46</v>
      </c>
    </row>
  </sheetData>
  <mergeCells count="4">
    <mergeCell ref="A4:I4"/>
    <mergeCell ref="A5:I5"/>
    <mergeCell ref="A6:I6"/>
    <mergeCell ref="A7:I7"/>
  </mergeCells>
  <conditionalFormatting sqref="E10:E19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"revise"</formula>
    </cfRule>
  </conditionalFormatting>
  <conditionalFormatting sqref="I10:I11">
    <cfRule type="cellIs" priority="4" operator="equal" aboveAverage="0" equalAverage="0" bottom="0" percent="0" rank="0" text="" dxfId="0">
      <formula>"OK"</formula>
    </cfRule>
    <cfRule type="cellIs" priority="5" operator="equal" aboveAverage="0" equalAverage="0" bottom="0" percent="0" rank="0" text="" dxfId="1">
      <formula>"revise"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3F"/>
    <pageSetUpPr fitToPage="false"/>
  </sheetPr>
  <dimension ref="A1:H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20"/>
    <col collapsed="false" customWidth="true" hidden="false" outlineLevel="0" max="4" min="4" style="0" width="70"/>
    <col collapsed="false" customWidth="true" hidden="false" outlineLevel="0" max="5" min="5" style="0" width="60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251</v>
      </c>
    </row>
    <row r="2" customFormat="false" ht="15" hidden="false" customHeight="false" outlineLevel="0" collapsed="false">
      <c r="A2" s="2" t="s">
        <v>252</v>
      </c>
    </row>
    <row r="4" customFormat="false" ht="31.5" hidden="false" customHeight="true" outlineLevel="0" collapsed="false">
      <c r="A4" s="7" t="s">
        <v>22</v>
      </c>
      <c r="B4" s="7" t="s">
        <v>253</v>
      </c>
      <c r="C4" s="7" t="s">
        <v>254</v>
      </c>
      <c r="D4" s="7" t="s">
        <v>255</v>
      </c>
      <c r="E4" s="7" t="s">
        <v>256</v>
      </c>
      <c r="G4" s="29" t="s">
        <v>257</v>
      </c>
      <c r="H4" s="29" t="s">
        <v>45</v>
      </c>
    </row>
    <row r="5" customFormat="false" ht="15" hidden="false" customHeight="false" outlineLevel="0" collapsed="false">
      <c r="A5" s="9" t="n">
        <v>1</v>
      </c>
      <c r="B5" s="8" t="s">
        <v>63</v>
      </c>
      <c r="C5" s="30" t="n">
        <f aca="false">SUMIFS('1 SOMASES'!D10:D21,'1 SOMASES'!B10:B21,"Comercial",'1 SOMASES'!A10:A21,"Outubro")</f>
        <v>24600</v>
      </c>
      <c r="D5" s="8" t="s">
        <v>258</v>
      </c>
      <c r="E5" s="8" t="s">
        <v>259</v>
      </c>
      <c r="G5" s="31" t="s">
        <v>211</v>
      </c>
      <c r="H5" s="32" t="n">
        <f aca="false">SUMIFS('8 Tabela dinâmica'!$E$11:$E$30,'8 Tabela dinâmica'!$C$11:$C$30,G5)</f>
        <v>161700</v>
      </c>
    </row>
    <row r="6" customFormat="false" ht="15" hidden="false" customHeight="false" outlineLevel="0" collapsed="false">
      <c r="A6" s="9" t="n">
        <v>1</v>
      </c>
      <c r="B6" s="8" t="s">
        <v>65</v>
      </c>
      <c r="C6" s="30" t="n">
        <f aca="false">SUMIFS('1 SOMASES'!D10:D21,'1 SOMASES'!B10:B21,"Produção",'1 SOMASES'!A10:A21,"Novembro")</f>
        <v>173700</v>
      </c>
      <c r="D6" s="8" t="s">
        <v>260</v>
      </c>
      <c r="E6" s="8" t="s">
        <v>261</v>
      </c>
      <c r="G6" s="31" t="s">
        <v>217</v>
      </c>
      <c r="H6" s="32" t="n">
        <f aca="false">SUMIFS('8 Tabela dinâmica'!$E$11:$E$30,'8 Tabela dinâmica'!$C$11:$C$30,G6)</f>
        <v>157200</v>
      </c>
    </row>
    <row r="7" customFormat="false" ht="15" hidden="false" customHeight="false" outlineLevel="0" collapsed="false">
      <c r="A7" s="9" t="n">
        <v>1</v>
      </c>
      <c r="B7" s="8" t="s">
        <v>68</v>
      </c>
      <c r="C7" s="30" t="n">
        <f aca="false">SUMIFS('1 SOMASES'!D10:D21,'1 SOMASES'!B10:B21,"Administrativo")</f>
        <v>76000</v>
      </c>
      <c r="D7" s="8" t="s">
        <v>262</v>
      </c>
      <c r="E7" s="8" t="s">
        <v>263</v>
      </c>
      <c r="G7" s="31" t="s">
        <v>213</v>
      </c>
      <c r="H7" s="32" t="n">
        <f aca="false">SUMIFS('8 Tabela dinâmica'!$E$11:$E$30,'8 Tabela dinâmica'!$C$11:$C$30,G7)</f>
        <v>128500</v>
      </c>
    </row>
    <row r="8" customFormat="false" ht="15" hidden="false" customHeight="false" outlineLevel="0" collapsed="false">
      <c r="A8" s="9" t="n">
        <v>1</v>
      </c>
      <c r="B8" s="8" t="s">
        <v>70</v>
      </c>
      <c r="C8" s="30" t="n">
        <f aca="false">SUMIFS('1 SOMASES'!D10:D21,'1 SOMASES'!B10:B21,"Comercial",'1 SOMASES'!C10:C21,"Comissões",'1 SOMASES'!A10:A21,"Novembro")</f>
        <v>19850</v>
      </c>
      <c r="D8" s="8" t="s">
        <v>264</v>
      </c>
      <c r="E8" s="8" t="s">
        <v>265</v>
      </c>
      <c r="G8" s="31" t="s">
        <v>215</v>
      </c>
      <c r="H8" s="32" t="n">
        <f aca="false">SUMIFS('8 Tabela dinâmica'!$E$11:$E$30,'8 Tabela dinâmica'!$C$11:$C$30,G8)</f>
        <v>100200</v>
      </c>
    </row>
    <row r="9" customFormat="false" ht="15" hidden="false" customHeight="false" outlineLevel="0" collapsed="false">
      <c r="A9" s="9" t="n">
        <v>2</v>
      </c>
      <c r="B9" s="8" t="s">
        <v>266</v>
      </c>
      <c r="C9" s="23" t="str">
        <f aca="false">VLOOKUP('2 PROCV'!F10,'2 PROCV'!$A$10:$C$17,3,FALSE())</f>
        <v>Despesas comerciais</v>
      </c>
      <c r="D9" s="8" t="s">
        <v>267</v>
      </c>
      <c r="E9" s="8" t="s">
        <v>268</v>
      </c>
      <c r="G9" s="31" t="s">
        <v>219</v>
      </c>
      <c r="H9" s="32" t="n">
        <f aca="false">SUMIFS('8 Tabela dinâmica'!$E$11:$E$30,'8 Tabela dinâmica'!$C$11:$C$30,G9)</f>
        <v>72200</v>
      </c>
    </row>
    <row r="10" customFormat="false" ht="15" hidden="false" customHeight="false" outlineLevel="0" collapsed="false">
      <c r="A10" s="9" t="n">
        <v>2</v>
      </c>
      <c r="B10" s="8" t="s">
        <v>269</v>
      </c>
      <c r="C10" s="23" t="str">
        <f aca="false">VLOOKUP('2 PROCV'!F11,'2 PROCV'!$A$10:$C$17,3,FALSE())</f>
        <v>Receita bruta</v>
      </c>
      <c r="D10" s="8" t="s">
        <v>270</v>
      </c>
      <c r="E10" s="8" t="s">
        <v>271</v>
      </c>
    </row>
    <row r="11" customFormat="false" ht="15" hidden="false" customHeight="false" outlineLevel="0" collapsed="false">
      <c r="A11" s="9" t="n">
        <v>2</v>
      </c>
      <c r="B11" s="8" t="s">
        <v>272</v>
      </c>
      <c r="C11" s="23" t="str">
        <f aca="false">VLOOKUP('2 PROCV'!F12,'2 PROCV'!$A$10:$C$17,3,FALSE())</f>
        <v>CMV</v>
      </c>
      <c r="D11" s="8" t="s">
        <v>273</v>
      </c>
      <c r="E11" s="8" t="s">
        <v>274</v>
      </c>
    </row>
    <row r="12" customFormat="false" ht="15" hidden="false" customHeight="false" outlineLevel="0" collapsed="false">
      <c r="A12" s="9" t="n">
        <v>2</v>
      </c>
      <c r="B12" s="8" t="s">
        <v>275</v>
      </c>
      <c r="C12" s="23" t="str">
        <f aca="false">VLOOKUP('2 PROCV'!F13,'2 PROCV'!$A$10:$C$17,3,FALSE())</f>
        <v>Resultado financeiro</v>
      </c>
      <c r="D12" s="8" t="s">
        <v>276</v>
      </c>
      <c r="E12" s="8" t="s">
        <v>277</v>
      </c>
    </row>
    <row r="13" customFormat="false" ht="15" hidden="false" customHeight="false" outlineLevel="0" collapsed="false">
      <c r="A13" s="9" t="n">
        <v>2</v>
      </c>
      <c r="B13" s="8" t="s">
        <v>278</v>
      </c>
      <c r="C13" s="23" t="str">
        <f aca="false">VLOOKUP('2 PROCV'!F14,'2 PROCV'!$A$10:$C$17,3,FALSE())</f>
        <v>Deduções</v>
      </c>
      <c r="D13" s="8" t="s">
        <v>279</v>
      </c>
      <c r="E13" s="8" t="s">
        <v>280</v>
      </c>
    </row>
    <row r="14" customFormat="false" ht="15" hidden="false" customHeight="false" outlineLevel="0" collapsed="false">
      <c r="A14" s="9" t="n">
        <v>3</v>
      </c>
      <c r="B14" s="8" t="s">
        <v>281</v>
      </c>
      <c r="C14" s="30" t="n">
        <f aca="false">INDEX('3 ÍNDICE+CORRESP'!$C$10:$F$15,MATCH('3 ÍNDICE+CORRESP'!H10,'3 ÍNDICE+CORRESP'!$B$10:$B$15,0),MATCH('3 ÍNDICE+CORRESP'!I10,'3 ÍNDICE+CORRESP'!$C$9:$F$9,0))</f>
        <v>1860</v>
      </c>
      <c r="D14" s="8" t="s">
        <v>282</v>
      </c>
      <c r="E14" s="8" t="s">
        <v>283</v>
      </c>
    </row>
    <row r="15" customFormat="false" ht="15" hidden="false" customHeight="false" outlineLevel="0" collapsed="false">
      <c r="A15" s="9" t="n">
        <v>3</v>
      </c>
      <c r="B15" s="8" t="s">
        <v>284</v>
      </c>
      <c r="C15" s="30" t="n">
        <f aca="false">INDEX('3 ÍNDICE+CORRESP'!$C$10:$F$15,MATCH('3 ÍNDICE+CORRESP'!H11,'3 ÍNDICE+CORRESP'!$B$10:$B$15,0),MATCH('3 ÍNDICE+CORRESP'!I11,'3 ÍNDICE+CORRESP'!$C$9:$F$9,0))</f>
        <v>715</v>
      </c>
      <c r="D15" s="8" t="s">
        <v>285</v>
      </c>
      <c r="E15" s="8" t="s">
        <v>286</v>
      </c>
    </row>
    <row r="16" customFormat="false" ht="15" hidden="false" customHeight="false" outlineLevel="0" collapsed="false">
      <c r="A16" s="9" t="n">
        <v>3</v>
      </c>
      <c r="B16" s="8" t="s">
        <v>287</v>
      </c>
      <c r="C16" s="30" t="n">
        <f aca="false">INDEX('3 ÍNDICE+CORRESP'!$C$10:$F$15,MATCH('3 ÍNDICE+CORRESP'!H12,'3 ÍNDICE+CORRESP'!$B$10:$B$15,0),MATCH('3 ÍNDICE+CORRESP'!I12,'3 ÍNDICE+CORRESP'!$C$9:$F$9,0))</f>
        <v>1360</v>
      </c>
      <c r="D16" s="8" t="s">
        <v>288</v>
      </c>
      <c r="E16" s="8" t="s">
        <v>289</v>
      </c>
    </row>
    <row r="17" customFormat="false" ht="15" hidden="false" customHeight="false" outlineLevel="0" collapsed="false">
      <c r="A17" s="9" t="n">
        <v>3</v>
      </c>
      <c r="B17" s="8" t="s">
        <v>290</v>
      </c>
      <c r="C17" s="23" t="str">
        <f aca="false">INDEX('3 ÍNDICE+CORRESP'!$A$10:$A$15,MATCH('3 ÍNDICE+CORRESP'!H13,'3 ÍNDICE+CORRESP'!$B$10:$B$15,0))</f>
        <v>P-302</v>
      </c>
      <c r="D17" s="8" t="s">
        <v>291</v>
      </c>
      <c r="E17" s="8" t="s">
        <v>292</v>
      </c>
    </row>
    <row r="18" customFormat="false" ht="15" hidden="false" customHeight="false" outlineLevel="0" collapsed="false">
      <c r="A18" s="9" t="n">
        <v>4</v>
      </c>
      <c r="B18" s="8" t="s">
        <v>293</v>
      </c>
      <c r="C18" s="33" t="n">
        <f aca="false">IFERROR('4 SE e SEERRO'!C10/'4 SE e SEERRO'!B10-1,"sem orçado")</f>
        <v>-0.0313513513513514</v>
      </c>
      <c r="D18" s="8" t="s">
        <v>294</v>
      </c>
      <c r="E18" s="8" t="s">
        <v>295</v>
      </c>
    </row>
    <row r="19" customFormat="false" ht="15" hidden="false" customHeight="false" outlineLevel="0" collapsed="false">
      <c r="A19" s="9" t="n">
        <v>4</v>
      </c>
      <c r="B19" s="8" t="s">
        <v>296</v>
      </c>
      <c r="C19" s="23" t="str">
        <f aca="false">IF('4 SE e SEERRO'!C10&gt;'4 SE e SEERRO'!B10*1.05,"Estourou",IF('4 SE e SEERRO'!C10&lt;'4 SE e SEERRO'!B10*0.95,"Abaixo","No alvo"))</f>
        <v>No alvo</v>
      </c>
      <c r="D19" s="8" t="s">
        <v>297</v>
      </c>
      <c r="E19" s="8" t="s">
        <v>298</v>
      </c>
    </row>
    <row r="20" customFormat="false" ht="15" hidden="false" customHeight="false" outlineLevel="0" collapsed="false">
      <c r="A20" s="9" t="n">
        <v>4</v>
      </c>
      <c r="B20" s="8" t="s">
        <v>299</v>
      </c>
      <c r="C20" s="33" t="n">
        <f aca="false">IFERROR('4 SE e SEERRO'!C11/'4 SE e SEERRO'!B11-1,"sem orçado")</f>
        <v>0.0974999999999999</v>
      </c>
      <c r="D20" s="8" t="s">
        <v>300</v>
      </c>
      <c r="E20" s="8" t="s">
        <v>301</v>
      </c>
    </row>
    <row r="21" customFormat="false" ht="15" hidden="false" customHeight="false" outlineLevel="0" collapsed="false">
      <c r="A21" s="9" t="n">
        <v>4</v>
      </c>
      <c r="B21" s="8" t="s">
        <v>302</v>
      </c>
      <c r="C21" s="23" t="str">
        <f aca="false">IF('4 SE e SEERRO'!C11&gt;'4 SE e SEERRO'!B11*1.05,"Estourou",IF('4 SE e SEERRO'!C11&lt;'4 SE e SEERRO'!B11*0.95,"Abaixo","No alvo"))</f>
        <v>Estourou</v>
      </c>
      <c r="D21" s="8" t="s">
        <v>303</v>
      </c>
      <c r="E21" s="8" t="s">
        <v>304</v>
      </c>
    </row>
    <row r="22" customFormat="false" ht="15" hidden="false" customHeight="false" outlineLevel="0" collapsed="false">
      <c r="A22" s="9" t="n">
        <v>4</v>
      </c>
      <c r="B22" s="8" t="s">
        <v>305</v>
      </c>
      <c r="C22" s="33" t="n">
        <f aca="false">IFERROR('4 SE e SEERRO'!C12/'4 SE e SEERRO'!B12-1,"sem orçado")</f>
        <v>-0.0112903225806451</v>
      </c>
      <c r="D22" s="8" t="s">
        <v>306</v>
      </c>
      <c r="E22" s="8" t="s">
        <v>307</v>
      </c>
    </row>
    <row r="23" customFormat="false" ht="15" hidden="false" customHeight="false" outlineLevel="0" collapsed="false">
      <c r="A23" s="9" t="n">
        <v>4</v>
      </c>
      <c r="B23" s="8" t="s">
        <v>308</v>
      </c>
      <c r="C23" s="23" t="str">
        <f aca="false">IF('4 SE e SEERRO'!C12&gt;'4 SE e SEERRO'!B12*1.05,"Estourou",IF('4 SE e SEERRO'!C12&lt;'4 SE e SEERRO'!B12*0.95,"Abaixo","No alvo"))</f>
        <v>No alvo</v>
      </c>
      <c r="D23" s="8" t="s">
        <v>309</v>
      </c>
      <c r="E23" s="8" t="s">
        <v>310</v>
      </c>
    </row>
    <row r="24" customFormat="false" ht="15" hidden="false" customHeight="false" outlineLevel="0" collapsed="false">
      <c r="A24" s="9" t="n">
        <v>4</v>
      </c>
      <c r="B24" s="8" t="s">
        <v>311</v>
      </c>
      <c r="C24" s="33" t="n">
        <f aca="false">IFERROR('4 SE e SEERRO'!C13/'4 SE e SEERRO'!B13-1,"sem orçado")</f>
        <v>0.106756756756757</v>
      </c>
      <c r="D24" s="8" t="s">
        <v>312</v>
      </c>
      <c r="E24" s="8" t="s">
        <v>313</v>
      </c>
    </row>
    <row r="25" customFormat="false" ht="15" hidden="false" customHeight="false" outlineLevel="0" collapsed="false">
      <c r="A25" s="9" t="n">
        <v>4</v>
      </c>
      <c r="B25" s="8" t="s">
        <v>314</v>
      </c>
      <c r="C25" s="23" t="str">
        <f aca="false">IF('4 SE e SEERRO'!C13&gt;'4 SE e SEERRO'!B13*1.05,"Estourou",IF('4 SE e SEERRO'!C13&lt;'4 SE e SEERRO'!B13*0.95,"Abaixo","No alvo"))</f>
        <v>Estourou</v>
      </c>
      <c r="D25" s="8" t="s">
        <v>315</v>
      </c>
      <c r="E25" s="8" t="s">
        <v>316</v>
      </c>
    </row>
    <row r="26" customFormat="false" ht="15" hidden="false" customHeight="false" outlineLevel="0" collapsed="false">
      <c r="A26" s="9" t="n">
        <v>4</v>
      </c>
      <c r="B26" s="8" t="s">
        <v>317</v>
      </c>
      <c r="C26" s="33" t="n">
        <f aca="false">IFERROR('4 SE e SEERRO'!C14/'4 SE e SEERRO'!B14-1,"sem orçado")</f>
        <v>-0.138461538461538</v>
      </c>
      <c r="D26" s="8" t="s">
        <v>318</v>
      </c>
      <c r="E26" s="8" t="s">
        <v>319</v>
      </c>
    </row>
    <row r="27" customFormat="false" ht="15" hidden="false" customHeight="false" outlineLevel="0" collapsed="false">
      <c r="A27" s="9" t="n">
        <v>4</v>
      </c>
      <c r="B27" s="8" t="s">
        <v>320</v>
      </c>
      <c r="C27" s="23" t="str">
        <f aca="false">IF('4 SE e SEERRO'!C14&gt;'4 SE e SEERRO'!B14*1.05,"Estourou",IF('4 SE e SEERRO'!C14&lt;'4 SE e SEERRO'!B14*0.95,"Abaixo","No alvo"))</f>
        <v>Abaixo</v>
      </c>
      <c r="D27" s="8" t="s">
        <v>321</v>
      </c>
      <c r="E27" s="8" t="s">
        <v>322</v>
      </c>
    </row>
    <row r="28" customFormat="false" ht="15" hidden="false" customHeight="false" outlineLevel="0" collapsed="false">
      <c r="A28" s="9" t="n">
        <v>4</v>
      </c>
      <c r="B28" s="8" t="s">
        <v>323</v>
      </c>
      <c r="C28" s="33" t="n">
        <f aca="false">IFERROR('4 SE e SEERRO'!C15/'4 SE e SEERRO'!B15-1,"sem orçado")</f>
        <v>0.0232142857142856</v>
      </c>
      <c r="D28" s="8" t="s">
        <v>324</v>
      </c>
      <c r="E28" s="8" t="s">
        <v>325</v>
      </c>
    </row>
    <row r="29" customFormat="false" ht="15" hidden="false" customHeight="false" outlineLevel="0" collapsed="false">
      <c r="A29" s="9" t="n">
        <v>4</v>
      </c>
      <c r="B29" s="8" t="s">
        <v>326</v>
      </c>
      <c r="C29" s="23" t="str">
        <f aca="false">IF('4 SE e SEERRO'!C15&gt;'4 SE e SEERRO'!B15*1.05,"Estourou",IF('4 SE e SEERRO'!C15&lt;'4 SE e SEERRO'!B15*0.95,"Abaixo","No alvo"))</f>
        <v>No alvo</v>
      </c>
      <c r="D29" s="8" t="s">
        <v>327</v>
      </c>
      <c r="E29" s="8" t="s">
        <v>328</v>
      </c>
    </row>
    <row r="30" customFormat="false" ht="15" hidden="false" customHeight="false" outlineLevel="0" collapsed="false">
      <c r="A30" s="9" t="n">
        <v>4</v>
      </c>
      <c r="B30" s="8" t="s">
        <v>329</v>
      </c>
      <c r="C30" s="33" t="str">
        <f aca="false">IFERROR('4 SE e SEERRO'!C16/'4 SE e SEERRO'!B16-1,"sem orçado")</f>
        <v>sem orçado</v>
      </c>
      <c r="D30" s="8" t="s">
        <v>330</v>
      </c>
      <c r="E30" s="8" t="s">
        <v>331</v>
      </c>
    </row>
    <row r="31" customFormat="false" ht="15" hidden="false" customHeight="false" outlineLevel="0" collapsed="false">
      <c r="A31" s="9" t="n">
        <v>4</v>
      </c>
      <c r="B31" s="8" t="s">
        <v>332</v>
      </c>
      <c r="C31" s="23" t="str">
        <f aca="false">IF('4 SE e SEERRO'!C16&gt;'4 SE e SEERRO'!B16*1.05,"Estourou",IF('4 SE e SEERRO'!C16&lt;'4 SE e SEERRO'!B16*0.95,"Abaixo","No alvo"))</f>
        <v>Estourou</v>
      </c>
      <c r="D31" s="8" t="s">
        <v>333</v>
      </c>
      <c r="E31" s="8" t="s">
        <v>334</v>
      </c>
    </row>
    <row r="32" customFormat="false" ht="15" hidden="false" customHeight="false" outlineLevel="0" collapsed="false">
      <c r="A32" s="9" t="n">
        <v>5</v>
      </c>
      <c r="B32" s="8" t="s">
        <v>335</v>
      </c>
      <c r="C32" s="33" t="n">
        <f aca="false">'5 AV e AH'!C10/'5 AV e AH'!C$10</f>
        <v>1</v>
      </c>
      <c r="D32" s="8" t="s">
        <v>336</v>
      </c>
      <c r="E32" s="8" t="s">
        <v>336</v>
      </c>
    </row>
    <row r="33" customFormat="false" ht="15" hidden="false" customHeight="false" outlineLevel="0" collapsed="false">
      <c r="A33" s="9" t="n">
        <v>5</v>
      </c>
      <c r="B33" s="8" t="s">
        <v>337</v>
      </c>
      <c r="C33" s="33" t="n">
        <f aca="false">'5 AV e AH'!C10/'5 AV e AH'!B10-1</f>
        <v>0.125</v>
      </c>
      <c r="D33" s="8" t="s">
        <v>338</v>
      </c>
      <c r="E33" s="8" t="s">
        <v>338</v>
      </c>
    </row>
    <row r="34" customFormat="false" ht="15" hidden="false" customHeight="false" outlineLevel="0" collapsed="false">
      <c r="A34" s="9" t="n">
        <v>5</v>
      </c>
      <c r="B34" s="8" t="s">
        <v>339</v>
      </c>
      <c r="C34" s="33" t="n">
        <f aca="false">'5 AV e AH'!C11/'5 AV e AH'!C$10</f>
        <v>-0.58</v>
      </c>
      <c r="D34" s="8" t="s">
        <v>340</v>
      </c>
      <c r="E34" s="8" t="s">
        <v>340</v>
      </c>
    </row>
    <row r="35" customFormat="false" ht="15" hidden="false" customHeight="false" outlineLevel="0" collapsed="false">
      <c r="A35" s="9" t="n">
        <v>5</v>
      </c>
      <c r="B35" s="8" t="s">
        <v>341</v>
      </c>
      <c r="C35" s="33" t="n">
        <f aca="false">'5 AV e AH'!C11/'5 AV e AH'!B11-1</f>
        <v>0.144736842105263</v>
      </c>
      <c r="D35" s="8" t="s">
        <v>342</v>
      </c>
      <c r="E35" s="8" t="s">
        <v>342</v>
      </c>
    </row>
    <row r="36" customFormat="false" ht="15" hidden="false" customHeight="false" outlineLevel="0" collapsed="false">
      <c r="A36" s="9" t="n">
        <v>5</v>
      </c>
      <c r="B36" s="8" t="s">
        <v>343</v>
      </c>
      <c r="C36" s="33" t="n">
        <f aca="false">'5 AV e AH'!C12/'5 AV e AH'!C$10</f>
        <v>0.42</v>
      </c>
      <c r="D36" s="8" t="s">
        <v>344</v>
      </c>
      <c r="E36" s="8" t="s">
        <v>344</v>
      </c>
    </row>
    <row r="37" customFormat="false" ht="15" hidden="false" customHeight="false" outlineLevel="0" collapsed="false">
      <c r="A37" s="9" t="n">
        <v>5</v>
      </c>
      <c r="B37" s="8" t="s">
        <v>345</v>
      </c>
      <c r="C37" s="33" t="n">
        <f aca="false">'5 AV e AH'!C12/'5 AV e AH'!B12-1</f>
        <v>0.0988372093023255</v>
      </c>
      <c r="D37" s="8" t="s">
        <v>346</v>
      </c>
      <c r="E37" s="8" t="s">
        <v>346</v>
      </c>
    </row>
    <row r="38" customFormat="false" ht="15" hidden="false" customHeight="false" outlineLevel="0" collapsed="false">
      <c r="A38" s="9" t="n">
        <v>5</v>
      </c>
      <c r="B38" s="8" t="s">
        <v>347</v>
      </c>
      <c r="C38" s="33" t="n">
        <f aca="false">'5 AV e AH'!C13/'5 AV e AH'!C$10</f>
        <v>-0.26</v>
      </c>
      <c r="D38" s="8" t="s">
        <v>348</v>
      </c>
      <c r="E38" s="8" t="s">
        <v>348</v>
      </c>
    </row>
    <row r="39" customFormat="false" ht="15" hidden="false" customHeight="false" outlineLevel="0" collapsed="false">
      <c r="A39" s="9" t="n">
        <v>5</v>
      </c>
      <c r="B39" s="8" t="s">
        <v>349</v>
      </c>
      <c r="C39" s="33" t="n">
        <f aca="false">'5 AV e AH'!C13/'5 AV e AH'!B13-1</f>
        <v>0.17</v>
      </c>
      <c r="D39" s="8" t="s">
        <v>350</v>
      </c>
      <c r="E39" s="8" t="s">
        <v>350</v>
      </c>
    </row>
    <row r="40" customFormat="false" ht="15" hidden="false" customHeight="false" outlineLevel="0" collapsed="false">
      <c r="A40" s="9" t="n">
        <v>5</v>
      </c>
      <c r="B40" s="8" t="s">
        <v>351</v>
      </c>
      <c r="C40" s="33" t="n">
        <f aca="false">'5 AV e AH'!C14/'5 AV e AH'!C$10</f>
        <v>-0.04</v>
      </c>
      <c r="D40" s="8" t="s">
        <v>352</v>
      </c>
      <c r="E40" s="8" t="s">
        <v>352</v>
      </c>
    </row>
    <row r="41" customFormat="false" ht="15" hidden="false" customHeight="false" outlineLevel="0" collapsed="false">
      <c r="A41" s="9" t="n">
        <v>5</v>
      </c>
      <c r="B41" s="8" t="s">
        <v>353</v>
      </c>
      <c r="C41" s="33" t="n">
        <f aca="false">'5 AV e AH'!C14/'5 AV e AH'!B14-1</f>
        <v>0.125</v>
      </c>
      <c r="D41" s="8" t="s">
        <v>354</v>
      </c>
      <c r="E41" s="8" t="s">
        <v>354</v>
      </c>
    </row>
    <row r="42" customFormat="false" ht="15" hidden="false" customHeight="false" outlineLevel="0" collapsed="false">
      <c r="A42" s="9" t="n">
        <v>5</v>
      </c>
      <c r="B42" s="8" t="s">
        <v>355</v>
      </c>
      <c r="C42" s="33" t="n">
        <f aca="false">'5 AV e AH'!C15/'5 AV e AH'!C$10</f>
        <v>-0.02</v>
      </c>
      <c r="D42" s="8" t="s">
        <v>356</v>
      </c>
      <c r="E42" s="8" t="s">
        <v>356</v>
      </c>
    </row>
    <row r="43" customFormat="false" ht="15" hidden="false" customHeight="false" outlineLevel="0" collapsed="false">
      <c r="A43" s="9" t="n">
        <v>5</v>
      </c>
      <c r="B43" s="8" t="s">
        <v>357</v>
      </c>
      <c r="C43" s="33" t="n">
        <f aca="false">'5 AV e AH'!C15/'5 AV e AH'!B15-1</f>
        <v>-0.25</v>
      </c>
      <c r="D43" s="8" t="s">
        <v>358</v>
      </c>
      <c r="E43" s="8" t="s">
        <v>358</v>
      </c>
    </row>
    <row r="44" customFormat="false" ht="15" hidden="false" customHeight="false" outlineLevel="0" collapsed="false">
      <c r="A44" s="9" t="n">
        <v>5</v>
      </c>
      <c r="B44" s="8" t="s">
        <v>359</v>
      </c>
      <c r="C44" s="33" t="n">
        <f aca="false">'5 AV e AH'!C16/'5 AV e AH'!C$10</f>
        <v>0.1</v>
      </c>
      <c r="D44" s="8" t="s">
        <v>360</v>
      </c>
      <c r="E44" s="8" t="s">
        <v>360</v>
      </c>
    </row>
    <row r="45" customFormat="false" ht="15" hidden="false" customHeight="false" outlineLevel="0" collapsed="false">
      <c r="A45" s="9" t="n">
        <v>5</v>
      </c>
      <c r="B45" s="8" t="s">
        <v>361</v>
      </c>
      <c r="C45" s="33" t="n">
        <f aca="false">'5 AV e AH'!C16/'5 AV e AH'!B16-1</f>
        <v>0.0227272727272727</v>
      </c>
      <c r="D45" s="8" t="s">
        <v>362</v>
      </c>
      <c r="E45" s="8" t="s">
        <v>362</v>
      </c>
    </row>
    <row r="46" customFormat="false" ht="15" hidden="false" customHeight="false" outlineLevel="0" collapsed="false">
      <c r="A46" s="9" t="n">
        <v>6</v>
      </c>
      <c r="B46" s="8" t="s">
        <v>179</v>
      </c>
      <c r="C46" s="30" t="n">
        <f aca="false">NPV('6 VPL e TIR'!B17,'6 VPL e TIR'!B11:B15)+'6 VPL e TIR'!B10</f>
        <v>68642.1925792513</v>
      </c>
      <c r="D46" s="8" t="s">
        <v>363</v>
      </c>
      <c r="E46" s="8" t="s">
        <v>364</v>
      </c>
    </row>
    <row r="47" customFormat="false" ht="15" hidden="false" customHeight="false" outlineLevel="0" collapsed="false">
      <c r="A47" s="9" t="n">
        <v>6</v>
      </c>
      <c r="B47" s="8" t="s">
        <v>180</v>
      </c>
      <c r="C47" s="34" t="n">
        <f aca="false">IRR('6 VPL e TIR'!B10:B15)</f>
        <v>0.170946190170875</v>
      </c>
      <c r="D47" s="8" t="s">
        <v>365</v>
      </c>
      <c r="E47" s="8" t="s">
        <v>366</v>
      </c>
    </row>
    <row r="48" customFormat="false" ht="15" hidden="false" customHeight="false" outlineLevel="0" collapsed="false">
      <c r="A48" s="9" t="n">
        <v>6</v>
      </c>
      <c r="B48" s="8" t="s">
        <v>181</v>
      </c>
      <c r="C48" s="23" t="str">
        <f aca="false">IF(NPV('6 VPL e TIR'!B17,'6 VPL e TIR'!B11:B15)+'6 VPL e TIR'!B10&gt;0,"Sim","Não")</f>
        <v>Sim</v>
      </c>
      <c r="D48" s="8" t="s">
        <v>367</v>
      </c>
      <c r="E48" s="8" t="s">
        <v>368</v>
      </c>
    </row>
    <row r="49" customFormat="false" ht="15" hidden="false" customHeight="false" outlineLevel="0" collapsed="false">
      <c r="A49" s="9" t="n">
        <v>6</v>
      </c>
      <c r="B49" s="8" t="s">
        <v>182</v>
      </c>
      <c r="C49" s="30" t="n">
        <f aca="false">NPV(0.18,'6 VPL e TIR'!B11:B15)+'6 VPL e TIR'!B10</f>
        <v>-18562.4739130596</v>
      </c>
      <c r="D49" s="8" t="s">
        <v>369</v>
      </c>
      <c r="E49" s="8" t="s">
        <v>370</v>
      </c>
    </row>
    <row r="50" customFormat="false" ht="15" hidden="false" customHeight="false" outlineLevel="0" collapsed="false">
      <c r="A50" s="9" t="n">
        <v>7</v>
      </c>
      <c r="B50" s="8" t="s">
        <v>194</v>
      </c>
      <c r="C50" s="35" t="n">
        <f aca="false">PMT('7 PGTO'!B11,'7 PGTO'!B12,-'7 PGTO'!B10)</f>
        <v>10845.7186607751</v>
      </c>
      <c r="D50" s="8" t="s">
        <v>371</v>
      </c>
      <c r="E50" s="8" t="s">
        <v>372</v>
      </c>
    </row>
    <row r="51" customFormat="false" ht="15" hidden="false" customHeight="false" outlineLevel="0" collapsed="false">
      <c r="A51" s="9" t="n">
        <v>7</v>
      </c>
      <c r="B51" s="8" t="s">
        <v>196</v>
      </c>
      <c r="C51" s="30" t="n">
        <f aca="false">PMT('7 PGTO'!B11,'7 PGTO'!B12,-'7 PGTO'!B10)*'7 PGTO'!B12</f>
        <v>390445.871787902</v>
      </c>
      <c r="D51" s="8" t="s">
        <v>373</v>
      </c>
      <c r="E51" s="8" t="s">
        <v>374</v>
      </c>
    </row>
    <row r="52" customFormat="false" ht="15" hidden="false" customHeight="false" outlineLevel="0" collapsed="false">
      <c r="A52" s="9" t="n">
        <v>7</v>
      </c>
      <c r="B52" s="8" t="s">
        <v>198</v>
      </c>
      <c r="C52" s="30" t="n">
        <f aca="false">PMT('7 PGTO'!B11,'7 PGTO'!B12,-'7 PGTO'!B10)*'7 PGTO'!B12-'7 PGTO'!B10</f>
        <v>90445.8717879019</v>
      </c>
      <c r="D52" s="8" t="s">
        <v>375</v>
      </c>
      <c r="E52" s="8" t="s">
        <v>376</v>
      </c>
    </row>
    <row r="53" customFormat="false" ht="15" hidden="false" customHeight="false" outlineLevel="0" collapsed="false">
      <c r="A53" s="9" t="n">
        <v>7</v>
      </c>
      <c r="B53" s="8" t="s">
        <v>200</v>
      </c>
      <c r="C53" s="35" t="n">
        <f aca="false">PMT((1+'7 PGTO'!B13)^(1/12)-1,'7 PGTO'!B12,-'7 PGTO'!B10)</f>
        <v>10646.0341750685</v>
      </c>
      <c r="D53" s="8" t="s">
        <v>377</v>
      </c>
      <c r="E53" s="8" t="s">
        <v>378</v>
      </c>
    </row>
    <row r="54" customFormat="false" ht="15" hidden="false" customHeight="false" outlineLevel="0" collapsed="false">
      <c r="A54" s="9" t="n">
        <v>8</v>
      </c>
      <c r="B54" s="8" t="s">
        <v>212</v>
      </c>
      <c r="C54" s="30" t="n">
        <f aca="false">SUMIFS('8 Tabela dinâmica'!E11:E30,'8 Tabela dinâmica'!B11:B30,"Sudeste")</f>
        <v>318900</v>
      </c>
      <c r="D54" s="8" t="s">
        <v>379</v>
      </c>
      <c r="E54" s="8" t="s">
        <v>380</v>
      </c>
    </row>
    <row r="55" customFormat="false" ht="15" hidden="false" customHeight="false" outlineLevel="0" collapsed="false">
      <c r="A55" s="9" t="n">
        <v>8</v>
      </c>
      <c r="B55" s="8" t="s">
        <v>214</v>
      </c>
      <c r="C55" s="30" t="n">
        <f aca="false">SUMIFS('8 Tabela dinâmica'!E11:E30,'8 Tabela dinâmica'!B11:B30,"Sul")</f>
        <v>128500</v>
      </c>
      <c r="D55" s="8" t="s">
        <v>381</v>
      </c>
      <c r="E55" s="8" t="s">
        <v>382</v>
      </c>
    </row>
    <row r="56" customFormat="false" ht="15" hidden="false" customHeight="false" outlineLevel="0" collapsed="false">
      <c r="A56" s="9" t="n">
        <v>8</v>
      </c>
      <c r="B56" s="8" t="s">
        <v>216</v>
      </c>
      <c r="C56" s="30" t="n">
        <f aca="false">SUMIFS('8 Tabela dinâmica'!E11:E30,'8 Tabela dinâmica'!B11:B30,"Nordeste")</f>
        <v>100200</v>
      </c>
      <c r="D56" s="8" t="s">
        <v>383</v>
      </c>
      <c r="E56" s="8" t="s">
        <v>384</v>
      </c>
    </row>
    <row r="57" customFormat="false" ht="15" hidden="false" customHeight="false" outlineLevel="0" collapsed="false">
      <c r="A57" s="9" t="n">
        <v>8</v>
      </c>
      <c r="B57" s="8" t="s">
        <v>218</v>
      </c>
      <c r="C57" s="30" t="n">
        <f aca="false">SUM('8 Tabela dinâmica'!E11:E30)</f>
        <v>619800</v>
      </c>
      <c r="D57" s="8" t="s">
        <v>385</v>
      </c>
      <c r="E57" s="8" t="s">
        <v>386</v>
      </c>
    </row>
    <row r="58" customFormat="false" ht="15" hidden="false" customHeight="false" outlineLevel="0" collapsed="false">
      <c r="A58" s="9" t="n">
        <v>8</v>
      </c>
      <c r="B58" s="8" t="s">
        <v>220</v>
      </c>
      <c r="C58" s="23" t="str">
        <f aca="false">INDEX($G$5:$G$9,MATCH(MAX($H$5:$H$9),$H$5:$H$9,0))</f>
        <v>Bruna</v>
      </c>
      <c r="D58" s="8" t="s">
        <v>387</v>
      </c>
      <c r="E58" s="8" t="s">
        <v>388</v>
      </c>
    </row>
    <row r="59" customFormat="false" ht="15" hidden="false" customHeight="false" outlineLevel="0" collapsed="false">
      <c r="A59" s="9" t="n">
        <v>9</v>
      </c>
      <c r="B59" s="8" t="s">
        <v>229</v>
      </c>
      <c r="C59" s="30" t="n">
        <f aca="false">'9 Cascata'!B10+'9 Cascata'!B11</f>
        <v>1104000</v>
      </c>
      <c r="D59" s="8" t="s">
        <v>389</v>
      </c>
      <c r="E59" s="8" t="s">
        <v>389</v>
      </c>
    </row>
    <row r="60" customFormat="false" ht="15" hidden="false" customHeight="false" outlineLevel="0" collapsed="false">
      <c r="A60" s="9" t="n">
        <v>9</v>
      </c>
      <c r="B60" s="8" t="s">
        <v>230</v>
      </c>
      <c r="C60" s="30" t="n">
        <f aca="false">SUM('9 Cascata'!B10:B14)</f>
        <v>432000</v>
      </c>
      <c r="D60" s="8" t="s">
        <v>390</v>
      </c>
      <c r="E60" s="8" t="s">
        <v>391</v>
      </c>
    </row>
    <row r="61" customFormat="false" ht="15" hidden="false" customHeight="false" outlineLevel="0" collapsed="false">
      <c r="A61" s="9" t="n">
        <v>9</v>
      </c>
      <c r="B61" s="8" t="s">
        <v>232</v>
      </c>
      <c r="C61" s="30" t="n">
        <f aca="false">SUM('9 Cascata'!B10:B15)</f>
        <v>374000</v>
      </c>
      <c r="D61" s="8" t="s">
        <v>392</v>
      </c>
      <c r="E61" s="8" t="s">
        <v>393</v>
      </c>
    </row>
    <row r="62" customFormat="false" ht="15" hidden="false" customHeight="false" outlineLevel="0" collapsed="false">
      <c r="A62" s="9" t="n">
        <v>9</v>
      </c>
      <c r="B62" s="8" t="s">
        <v>234</v>
      </c>
      <c r="C62" s="30" t="n">
        <f aca="false">SUM('9 Cascata'!B10:B16)</f>
        <v>247000</v>
      </c>
      <c r="D62" s="8" t="s">
        <v>394</v>
      </c>
      <c r="E62" s="8" t="s">
        <v>395</v>
      </c>
    </row>
    <row r="63" customFormat="false" ht="15" hidden="false" customHeight="false" outlineLevel="0" collapsed="false">
      <c r="A63" s="9" t="n">
        <v>9</v>
      </c>
      <c r="B63" s="8" t="s">
        <v>235</v>
      </c>
      <c r="C63" s="33" t="n">
        <f aca="false">SUM('9 Cascata'!B10:B16)/'9 Cascata'!B10</f>
        <v>0.102916666666667</v>
      </c>
      <c r="D63" s="8" t="s">
        <v>396</v>
      </c>
      <c r="E63" s="8" t="s">
        <v>397</v>
      </c>
    </row>
    <row r="64" customFormat="false" ht="15" hidden="false" customHeight="false" outlineLevel="0" collapsed="false">
      <c r="A64" s="9" t="n">
        <v>10</v>
      </c>
      <c r="B64" s="8" t="s">
        <v>398</v>
      </c>
      <c r="C64" s="33" t="n">
        <f aca="false">'10 Formatação'!C10/'10 Formatação'!B10-1</f>
        <v>0.0974999999999999</v>
      </c>
      <c r="D64" s="8" t="s">
        <v>338</v>
      </c>
      <c r="E64" s="8" t="s">
        <v>338</v>
      </c>
    </row>
    <row r="65" customFormat="false" ht="15" hidden="false" customHeight="false" outlineLevel="0" collapsed="false">
      <c r="A65" s="9" t="n">
        <v>10</v>
      </c>
      <c r="B65" s="8" t="s">
        <v>399</v>
      </c>
      <c r="C65" s="33" t="n">
        <f aca="false">'10 Formatação'!C11/'10 Formatação'!B11-1</f>
        <v>0.164583333333333</v>
      </c>
      <c r="D65" s="8" t="s">
        <v>342</v>
      </c>
      <c r="E65" s="8" t="s">
        <v>342</v>
      </c>
    </row>
    <row r="66" customFormat="false" ht="15" hidden="false" customHeight="false" outlineLevel="0" collapsed="false">
      <c r="A66" s="9" t="n">
        <v>10</v>
      </c>
      <c r="B66" s="8" t="s">
        <v>400</v>
      </c>
      <c r="C66" s="33" t="n">
        <f aca="false">'10 Formatação'!C12/'10 Formatação'!B12-1</f>
        <v>0.0459016393442624</v>
      </c>
      <c r="D66" s="8" t="s">
        <v>346</v>
      </c>
      <c r="E66" s="8" t="s">
        <v>346</v>
      </c>
    </row>
    <row r="67" customFormat="false" ht="15" hidden="false" customHeight="false" outlineLevel="0" collapsed="false">
      <c r="A67" s="9" t="n">
        <v>10</v>
      </c>
      <c r="B67" s="8" t="s">
        <v>401</v>
      </c>
      <c r="C67" s="33" t="n">
        <f aca="false">'10 Formatação'!C13/'10 Formatação'!B13-1</f>
        <v>0.106756756756757</v>
      </c>
      <c r="D67" s="8" t="s">
        <v>350</v>
      </c>
      <c r="E67" s="8" t="s">
        <v>350</v>
      </c>
    </row>
    <row r="68" customFormat="false" ht="15" hidden="false" customHeight="false" outlineLevel="0" collapsed="false">
      <c r="A68" s="9" t="n">
        <v>10</v>
      </c>
      <c r="B68" s="8" t="s">
        <v>402</v>
      </c>
      <c r="C68" s="33" t="n">
        <f aca="false">'10 Formatação'!C14/'10 Formatação'!B14-1</f>
        <v>-0.0402173913043479</v>
      </c>
      <c r="D68" s="8" t="s">
        <v>354</v>
      </c>
      <c r="E68" s="8" t="s">
        <v>354</v>
      </c>
    </row>
    <row r="69" customFormat="false" ht="15" hidden="false" customHeight="false" outlineLevel="0" collapsed="false">
      <c r="A69" s="9" t="n">
        <v>10</v>
      </c>
      <c r="B69" s="8" t="s">
        <v>403</v>
      </c>
      <c r="C69" s="33" t="n">
        <f aca="false">'10 Formatação'!C15/'10 Formatação'!B15-1</f>
        <v>-0.138461538461538</v>
      </c>
      <c r="D69" s="8" t="s">
        <v>358</v>
      </c>
      <c r="E69" s="8" t="s">
        <v>358</v>
      </c>
    </row>
    <row r="70" customFormat="false" ht="15" hidden="false" customHeight="false" outlineLevel="0" collapsed="false">
      <c r="A70" s="9" t="n">
        <v>10</v>
      </c>
      <c r="B70" s="8" t="s">
        <v>404</v>
      </c>
      <c r="C70" s="33" t="n">
        <f aca="false">'10 Formatação'!C16/'10 Formatação'!B16-1</f>
        <v>0</v>
      </c>
      <c r="D70" s="8" t="s">
        <v>362</v>
      </c>
      <c r="E70" s="8" t="s">
        <v>362</v>
      </c>
    </row>
    <row r="71" customFormat="false" ht="15" hidden="false" customHeight="false" outlineLevel="0" collapsed="false">
      <c r="A71" s="9" t="n">
        <v>10</v>
      </c>
      <c r="B71" s="8" t="s">
        <v>405</v>
      </c>
      <c r="C71" s="33" t="n">
        <f aca="false">'10 Formatação'!C17/'10 Formatação'!B17-1</f>
        <v>0.139285714285714</v>
      </c>
      <c r="D71" s="8" t="s">
        <v>406</v>
      </c>
      <c r="E71" s="8" t="s">
        <v>406</v>
      </c>
    </row>
    <row r="72" customFormat="false" ht="15" hidden="false" customHeight="false" outlineLevel="0" collapsed="false">
      <c r="A72" s="9" t="n">
        <v>10</v>
      </c>
      <c r="B72" s="8" t="s">
        <v>407</v>
      </c>
      <c r="C72" s="33" t="n">
        <f aca="false">'10 Formatação'!C18/'10 Formatação'!B18-1</f>
        <v>0.293333333333333</v>
      </c>
      <c r="D72" s="8" t="s">
        <v>408</v>
      </c>
      <c r="E72" s="8" t="s">
        <v>408</v>
      </c>
    </row>
    <row r="73" customFormat="false" ht="15" hidden="false" customHeight="false" outlineLevel="0" collapsed="false">
      <c r="A73" s="9" t="n">
        <v>10</v>
      </c>
      <c r="B73" s="8" t="s">
        <v>409</v>
      </c>
      <c r="C73" s="33" t="n">
        <f aca="false">'10 Formatação'!C19/'10 Formatação'!B19-1</f>
        <v>-0.0863636363636363</v>
      </c>
      <c r="D73" s="8" t="s">
        <v>410</v>
      </c>
      <c r="E73" s="8" t="s">
        <v>410</v>
      </c>
    </row>
    <row r="74" customFormat="false" ht="15" hidden="false" customHeight="false" outlineLevel="0" collapsed="false">
      <c r="A74" s="9" t="n">
        <v>10</v>
      </c>
      <c r="B74" s="8" t="s">
        <v>245</v>
      </c>
      <c r="C74" s="36" t="n">
        <f aca="false">SUMPRODUCT(--('10 Formatação'!C10:C19/'10 Formatação'!B10:B19-1&gt;0.1))</f>
        <v>4</v>
      </c>
      <c r="D74" s="8" t="s">
        <v>411</v>
      </c>
      <c r="E74" s="8" t="s">
        <v>412</v>
      </c>
    </row>
    <row r="75" customFormat="false" ht="15" hidden="false" customHeight="false" outlineLevel="0" collapsed="false">
      <c r="A75" s="9" t="n">
        <v>10</v>
      </c>
      <c r="B75" s="8" t="s">
        <v>247</v>
      </c>
      <c r="C75" s="36" t="n">
        <f aca="false">SUMPRODUCT(--('10 Formatação'!C10:C19&lt;'10 Formatação'!B10:B19))</f>
        <v>3</v>
      </c>
      <c r="D75" s="8" t="s">
        <v>413</v>
      </c>
      <c r="E75" s="8" t="s">
        <v>414</v>
      </c>
    </row>
    <row r="77" customFormat="false" ht="15" hidden="false" customHeight="false" outlineLevel="0" collapsed="false">
      <c r="A77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2026-11-05T07:37:45Z</dcterms:created>
  <dc:creator>openpyxl</dc:creator>
  <dc:description/>
  <dc:language>en-US</dc:language>
  <cp:lastModifiedBy/>
  <dcterms:modified xsi:type="dcterms:W3CDTF">2026-11-05T07:37:45Z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